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2021 pow 130 000\ubezpieczenie majątku\"/>
    </mc:Choice>
  </mc:AlternateContent>
  <xr:revisionPtr revIDLastSave="0" documentId="8_{0D567150-C3AC-4B43-85FC-3C900B6D7EC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-wykaz jedn." sheetId="4" r:id="rId1"/>
    <sheet name="2-Budynki" sheetId="10" r:id="rId2"/>
    <sheet name="3-POJAZDY" sheetId="33" r:id="rId3"/>
    <sheet name="4-Budowle" sheetId="28" r:id="rId4"/>
    <sheet name="5-Zabezpieczenia" sheetId="31" r:id="rId5"/>
    <sheet name="6- Wykaz mienia AR" sheetId="1" r:id="rId6"/>
    <sheet name="7-szkodowość" sheetId="35" r:id="rId7"/>
    <sheet name="8- Wykaz EEI" sheetId="2" r:id="rId8"/>
  </sheets>
  <definedNames>
    <definedName name="_xlnm.Print_Area" localSheetId="0">'1-wykaz jedn.'!$A$1:$F$14</definedName>
    <definedName name="_xlnm.Print_Area" localSheetId="1">'2-Budynki'!$A$2:$M$67</definedName>
    <definedName name="_xlnm.Print_Area" localSheetId="3">'4-Budowle'!$A$2:$G$52</definedName>
    <definedName name="_xlnm.Print_Area" localSheetId="5">'6- Wykaz mienia AR'!$A$11:$G$140</definedName>
    <definedName name="_xlnm.Print_Area" localSheetId="7">'8- Wykaz EEI'!$A$1:$D$99</definedName>
  </definedNames>
  <calcPr calcId="181029"/>
</workbook>
</file>

<file path=xl/calcChain.xml><?xml version="1.0" encoding="utf-8"?>
<calcChain xmlns="http://schemas.openxmlformats.org/spreadsheetml/2006/main">
  <c r="B356" i="31" l="1"/>
  <c r="B114" i="31"/>
  <c r="B95" i="31"/>
  <c r="B104" i="31"/>
  <c r="B105" i="31"/>
  <c r="M20" i="33"/>
  <c r="M19" i="33"/>
  <c r="M14" i="33"/>
  <c r="M13" i="33"/>
  <c r="M36" i="33"/>
  <c r="M35" i="33"/>
  <c r="M32" i="33"/>
  <c r="M31" i="33"/>
  <c r="M30" i="33"/>
  <c r="M29" i="33"/>
  <c r="M28" i="33"/>
  <c r="M27" i="33"/>
  <c r="M25" i="33"/>
  <c r="M24" i="33"/>
  <c r="M23" i="33"/>
  <c r="M22" i="33"/>
  <c r="M21" i="33"/>
  <c r="M17" i="33"/>
  <c r="M15" i="33"/>
  <c r="M9" i="33"/>
  <c r="M8" i="33"/>
  <c r="M7" i="33"/>
  <c r="M6" i="33"/>
  <c r="M5" i="33"/>
  <c r="M3" i="33"/>
  <c r="D42" i="1"/>
  <c r="D36" i="2"/>
  <c r="D35" i="2"/>
  <c r="G55" i="28"/>
  <c r="D138" i="1" l="1"/>
  <c r="D115" i="2"/>
  <c r="D114" i="2"/>
  <c r="D122" i="1"/>
  <c r="D120" i="1"/>
  <c r="M37" i="33" l="1"/>
  <c r="D87" i="1"/>
  <c r="D86" i="1"/>
  <c r="G34" i="28"/>
  <c r="D33" i="1"/>
  <c r="D28" i="2"/>
  <c r="D25" i="1"/>
  <c r="D20" i="2"/>
  <c r="G8" i="28"/>
  <c r="D17" i="1"/>
  <c r="B4" i="28"/>
  <c r="G4" i="28"/>
  <c r="D69" i="1" l="1"/>
  <c r="D57" i="2"/>
  <c r="D56" i="2"/>
  <c r="G25" i="28"/>
  <c r="D105" i="1"/>
  <c r="D84" i="2"/>
  <c r="D51" i="1"/>
  <c r="D43" i="2"/>
  <c r="D42" i="2"/>
  <c r="D50" i="1"/>
  <c r="G16" i="28"/>
  <c r="D96" i="1"/>
  <c r="D78" i="2"/>
  <c r="D77" i="2"/>
  <c r="G35" i="28"/>
  <c r="D95" i="1" s="1"/>
  <c r="D78" i="1"/>
  <c r="D114" i="1"/>
  <c r="D92" i="2"/>
  <c r="D91" i="2"/>
  <c r="D60" i="1"/>
  <c r="D49" i="2"/>
  <c r="D50" i="2"/>
  <c r="G19" i="28"/>
  <c r="D59" i="1" s="1"/>
  <c r="C4" i="2" l="1"/>
  <c r="C5" i="2"/>
  <c r="C132" i="1"/>
  <c r="D131" i="1"/>
  <c r="C124" i="1"/>
  <c r="D123" i="1"/>
  <c r="B477" i="31"/>
  <c r="C71" i="10"/>
  <c r="B487" i="31" l="1"/>
  <c r="F16" i="4"/>
  <c r="A134" i="1" s="1"/>
  <c r="C102" i="2"/>
  <c r="D101" i="2"/>
  <c r="F15" i="4"/>
  <c r="A126" i="1" s="1"/>
  <c r="B180" i="31"/>
  <c r="D49" i="1"/>
  <c r="B86" i="31"/>
  <c r="A86" i="31"/>
  <c r="A77" i="31"/>
  <c r="B77" i="31"/>
  <c r="A104" i="2" l="1"/>
  <c r="A110" i="2"/>
  <c r="A102" i="2"/>
  <c r="B114" i="2"/>
  <c r="B106" i="2"/>
  <c r="D136" i="1"/>
  <c r="D128" i="1"/>
  <c r="A132" i="1"/>
  <c r="A124" i="1"/>
  <c r="D137" i="1"/>
  <c r="D129" i="1"/>
  <c r="B54" i="28"/>
  <c r="B53" i="28"/>
  <c r="A487" i="31"/>
  <c r="A477" i="31"/>
  <c r="B486" i="31"/>
  <c r="B476" i="31"/>
  <c r="C69" i="10"/>
  <c r="E136" i="1" l="1"/>
  <c r="F137" i="1"/>
  <c r="G138" i="1"/>
  <c r="E128" i="1"/>
  <c r="F129" i="1"/>
  <c r="G130" i="1"/>
  <c r="B8" i="28" l="1"/>
  <c r="F32" i="1" l="1"/>
  <c r="F41" i="1"/>
  <c r="F59" i="1"/>
  <c r="F86" i="1"/>
  <c r="E112" i="1"/>
  <c r="B467" i="31" l="1"/>
  <c r="B458" i="31"/>
  <c r="B449" i="31"/>
  <c r="B440" i="31"/>
  <c r="B430" i="31"/>
  <c r="B421" i="31"/>
  <c r="B412" i="31"/>
  <c r="B402" i="31"/>
  <c r="B393" i="31"/>
  <c r="B384" i="31"/>
  <c r="B375" i="31"/>
  <c r="B366" i="31"/>
  <c r="B347" i="31"/>
  <c r="B338" i="31"/>
  <c r="B280" i="31"/>
  <c r="B271" i="31"/>
  <c r="B262" i="31"/>
  <c r="B253" i="31"/>
  <c r="B244" i="31"/>
  <c r="B207" i="31"/>
  <c r="B198" i="31"/>
  <c r="B189" i="31"/>
  <c r="B170" i="31"/>
  <c r="B160" i="31"/>
  <c r="B151" i="31"/>
  <c r="B141" i="31"/>
  <c r="B132" i="31"/>
  <c r="B123" i="31"/>
  <c r="B439" i="31"/>
  <c r="B411" i="31"/>
  <c r="B365" i="31"/>
  <c r="B337" i="31"/>
  <c r="B328" i="31"/>
  <c r="B327" i="31"/>
  <c r="B308" i="31"/>
  <c r="B299" i="31"/>
  <c r="B290" i="31"/>
  <c r="B289" i="31"/>
  <c r="B235" i="31"/>
  <c r="B226" i="31"/>
  <c r="B217" i="31"/>
  <c r="B216" i="31"/>
  <c r="B179" i="31"/>
  <c r="B169" i="31"/>
  <c r="B150" i="31"/>
  <c r="B4" i="31"/>
  <c r="B68" i="31"/>
  <c r="B59" i="31"/>
  <c r="B50" i="31"/>
  <c r="B41" i="31"/>
  <c r="B32" i="31"/>
  <c r="B23" i="31"/>
  <c r="B14" i="31"/>
  <c r="B5" i="31"/>
  <c r="D40" i="1" l="1"/>
  <c r="D31" i="1"/>
  <c r="C63" i="10"/>
  <c r="C59" i="10"/>
  <c r="C53" i="10"/>
  <c r="C49" i="10"/>
  <c r="C47" i="10"/>
  <c r="C45" i="10"/>
  <c r="C42" i="10"/>
  <c r="C33" i="10"/>
  <c r="C28" i="10"/>
  <c r="C26" i="10"/>
  <c r="C23" i="10"/>
  <c r="C16" i="10"/>
  <c r="C4" i="10"/>
  <c r="L7" i="10"/>
  <c r="L8" i="10"/>
  <c r="L9" i="10"/>
  <c r="L10" i="10"/>
  <c r="L11" i="10"/>
  <c r="L17" i="10"/>
  <c r="L19" i="10"/>
  <c r="L20" i="10"/>
  <c r="L21" i="10"/>
  <c r="L34" i="10"/>
  <c r="L35" i="10"/>
  <c r="L36" i="10"/>
  <c r="L37" i="10"/>
  <c r="L38" i="10"/>
  <c r="L39" i="10"/>
  <c r="L40" i="10"/>
  <c r="L41" i="10"/>
  <c r="L43" i="10"/>
  <c r="L44" i="10"/>
  <c r="L46" i="10"/>
  <c r="L48" i="10"/>
  <c r="L51" i="10"/>
  <c r="L54" i="10"/>
  <c r="L55" i="10"/>
  <c r="L56" i="10"/>
  <c r="L57" i="10"/>
  <c r="L58" i="10"/>
  <c r="D23" i="1" l="1"/>
  <c r="L75" i="10"/>
  <c r="D15" i="1"/>
  <c r="E31" i="1"/>
  <c r="E40" i="1"/>
  <c r="G96" i="1" l="1"/>
  <c r="G122" i="1"/>
  <c r="G105" i="1"/>
  <c r="G87" i="1"/>
  <c r="G114" i="1"/>
  <c r="E120" i="1"/>
  <c r="D24" i="1"/>
  <c r="B42" i="28"/>
  <c r="B35" i="28"/>
  <c r="G32" i="28"/>
  <c r="D77" i="1" s="1"/>
  <c r="D68" i="1"/>
  <c r="G25" i="1" l="1"/>
  <c r="G51" i="1"/>
  <c r="G69" i="1"/>
  <c r="G60" i="1"/>
  <c r="G78" i="1"/>
  <c r="F77" i="1"/>
  <c r="F24" i="1"/>
  <c r="F68" i="1"/>
  <c r="G33" i="1"/>
  <c r="G42" i="1"/>
  <c r="G17" i="1" l="1"/>
  <c r="C7" i="1" s="1"/>
  <c r="G42" i="28"/>
  <c r="D104" i="1" s="1"/>
  <c r="F104" i="1" l="1"/>
  <c r="B25" i="28"/>
  <c r="G52" i="28"/>
  <c r="D121" i="1" s="1"/>
  <c r="D113" i="1"/>
  <c r="B92" i="2"/>
  <c r="B99" i="2" s="1"/>
  <c r="B22" i="2"/>
  <c r="B98" i="2"/>
  <c r="F14" i="4"/>
  <c r="D7" i="2"/>
  <c r="F50" i="1"/>
  <c r="B49" i="2"/>
  <c r="D85" i="1"/>
  <c r="A15" i="1"/>
  <c r="A23" i="1" s="1"/>
  <c r="A40" i="1"/>
  <c r="A58" i="1"/>
  <c r="A67" i="1" s="1"/>
  <c r="A76" i="1" s="1"/>
  <c r="A85" i="1" s="1"/>
  <c r="A94" i="1" s="1"/>
  <c r="A103" i="1" s="1"/>
  <c r="A112" i="1" s="1"/>
  <c r="A16" i="1"/>
  <c r="A24" i="1" s="1"/>
  <c r="A41" i="1"/>
  <c r="A59" i="1"/>
  <c r="A68" i="1" s="1"/>
  <c r="A77" i="1" s="1"/>
  <c r="A86" i="1" s="1"/>
  <c r="A95" i="1" s="1"/>
  <c r="A104" i="1" s="1"/>
  <c r="A113" i="1" s="1"/>
  <c r="A17" i="1"/>
  <c r="A25" i="1" s="1"/>
  <c r="A42" i="1"/>
  <c r="A60" i="1"/>
  <c r="A69" i="1" s="1"/>
  <c r="A78" i="1" s="1"/>
  <c r="A87" i="1" s="1"/>
  <c r="A96" i="1" s="1"/>
  <c r="A105" i="1" s="1"/>
  <c r="A114" i="1" s="1"/>
  <c r="F13" i="4"/>
  <c r="A110" i="1" s="1"/>
  <c r="F11" i="4"/>
  <c r="A92" i="1" s="1"/>
  <c r="F10" i="4"/>
  <c r="A68" i="2" s="1"/>
  <c r="F9" i="4"/>
  <c r="A61" i="2" s="1"/>
  <c r="F5" i="4"/>
  <c r="A38" i="1" s="1"/>
  <c r="F3" i="4"/>
  <c r="A21" i="1" s="1"/>
  <c r="B17" i="1"/>
  <c r="B16" i="1"/>
  <c r="B15" i="1"/>
  <c r="B84" i="2"/>
  <c r="B85" i="2"/>
  <c r="D86" i="2"/>
  <c r="C87" i="2"/>
  <c r="A87" i="2"/>
  <c r="B91" i="2"/>
  <c r="D107" i="1"/>
  <c r="C108" i="1"/>
  <c r="A108" i="1"/>
  <c r="B114" i="1"/>
  <c r="B113" i="1"/>
  <c r="B112" i="1"/>
  <c r="B12" i="2"/>
  <c r="B20" i="2" s="1"/>
  <c r="B35" i="2"/>
  <c r="D10" i="1"/>
  <c r="C11" i="1"/>
  <c r="C80" i="2"/>
  <c r="A80" i="2"/>
  <c r="C73" i="2"/>
  <c r="A73" i="2"/>
  <c r="C66" i="2"/>
  <c r="A66" i="2"/>
  <c r="C59" i="2"/>
  <c r="A59" i="2"/>
  <c r="C52" i="2"/>
  <c r="A52" i="2"/>
  <c r="C45" i="2"/>
  <c r="A45" i="2"/>
  <c r="C38" i="2"/>
  <c r="A38" i="2"/>
  <c r="C31" i="2"/>
  <c r="A31" i="2"/>
  <c r="C24" i="2"/>
  <c r="A24" i="2"/>
  <c r="C16" i="2"/>
  <c r="A16" i="2"/>
  <c r="C8" i="2"/>
  <c r="A8" i="2"/>
  <c r="C99" i="1"/>
  <c r="A99" i="1"/>
  <c r="C90" i="1"/>
  <c r="A90" i="1"/>
  <c r="C81" i="1"/>
  <c r="A81" i="1"/>
  <c r="C72" i="1"/>
  <c r="A72" i="1"/>
  <c r="C63" i="1"/>
  <c r="A63" i="1"/>
  <c r="C54" i="1"/>
  <c r="A54" i="1"/>
  <c r="C45" i="1"/>
  <c r="A45" i="1"/>
  <c r="C36" i="1"/>
  <c r="A36" i="1"/>
  <c r="C27" i="1"/>
  <c r="A27" i="1"/>
  <c r="C19" i="1"/>
  <c r="A19" i="1"/>
  <c r="A11" i="1"/>
  <c r="A13" i="1"/>
  <c r="B105" i="1"/>
  <c r="B104" i="1"/>
  <c r="B103" i="1"/>
  <c r="B96" i="1"/>
  <c r="B95" i="1"/>
  <c r="B94" i="1"/>
  <c r="B87" i="1"/>
  <c r="B86" i="1"/>
  <c r="B85" i="1"/>
  <c r="B78" i="1"/>
  <c r="B77" i="1"/>
  <c r="B76" i="1"/>
  <c r="B69" i="1"/>
  <c r="B68" i="1"/>
  <c r="B67" i="1"/>
  <c r="B60" i="1"/>
  <c r="B59" i="1"/>
  <c r="B58" i="1"/>
  <c r="B51" i="1"/>
  <c r="B50" i="1"/>
  <c r="B49" i="1"/>
  <c r="B42" i="1"/>
  <c r="B41" i="1"/>
  <c r="B40" i="1"/>
  <c r="B33" i="1"/>
  <c r="B32" i="1"/>
  <c r="B31" i="1"/>
  <c r="B43" i="2"/>
  <c r="B42" i="2"/>
  <c r="B50" i="2"/>
  <c r="B57" i="2"/>
  <c r="B56" i="2"/>
  <c r="B64" i="2"/>
  <c r="B63" i="2"/>
  <c r="B71" i="2"/>
  <c r="B70" i="2"/>
  <c r="B78" i="2"/>
  <c r="B77" i="2"/>
  <c r="B13" i="2"/>
  <c r="B21" i="2" s="1"/>
  <c r="B36" i="2"/>
  <c r="A26" i="2"/>
  <c r="D23" i="2"/>
  <c r="D15" i="2"/>
  <c r="A10" i="2"/>
  <c r="D79" i="2"/>
  <c r="D72" i="2"/>
  <c r="D65" i="2"/>
  <c r="D58" i="2"/>
  <c r="A54" i="2"/>
  <c r="D51" i="2"/>
  <c r="A47" i="2"/>
  <c r="D44" i="2"/>
  <c r="A40" i="2"/>
  <c r="D37" i="2"/>
  <c r="D30" i="2"/>
  <c r="D89" i="1"/>
  <c r="D80" i="1"/>
  <c r="D71" i="1"/>
  <c r="A65" i="1"/>
  <c r="D62" i="1"/>
  <c r="A56" i="1"/>
  <c r="D53" i="1"/>
  <c r="A47" i="1"/>
  <c r="D44" i="1"/>
  <c r="D35" i="1"/>
  <c r="A29" i="1"/>
  <c r="D26" i="1"/>
  <c r="D18" i="1"/>
  <c r="B25" i="1"/>
  <c r="B24" i="1"/>
  <c r="A101" i="1"/>
  <c r="A82" i="2"/>
  <c r="A89" i="2" l="1"/>
  <c r="D16" i="1"/>
  <c r="F95" i="1"/>
  <c r="A33" i="2"/>
  <c r="E49" i="1"/>
  <c r="F113" i="1"/>
  <c r="F121" i="1"/>
  <c r="E85" i="1"/>
  <c r="A74" i="1"/>
  <c r="A83" i="1"/>
  <c r="A18" i="2"/>
  <c r="A75" i="2"/>
  <c r="D76" i="1"/>
  <c r="D103" i="1"/>
  <c r="D67" i="1"/>
  <c r="D58" i="1"/>
  <c r="D94" i="1"/>
  <c r="F16" i="1" l="1"/>
  <c r="C6" i="1" s="1"/>
  <c r="E67" i="1"/>
  <c r="E103" i="1"/>
  <c r="E58" i="1"/>
  <c r="E76" i="1"/>
  <c r="E94" i="1"/>
  <c r="E23" i="1"/>
  <c r="E15" i="1"/>
  <c r="C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8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9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0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1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" authorId="0" shapeId="0" xr:uid="{00000000-0006-0000-0300-00000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 xr:uid="{00000000-0006-0000-0300-00001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7" authorId="0" shapeId="0" xr:uid="{00000000-0006-0000-0300-00001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8" authorId="0" shapeId="0" xr:uid="{00000000-0006-0000-0300-00001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9" authorId="0" shapeId="0" xr:uid="{00000000-0006-0000-0300-00001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" authorId="0" shapeId="0" xr:uid="{00000000-0006-0000-0300-00001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0" authorId="0" shapeId="0" xr:uid="{00000000-0006-0000-0300-00001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0" authorId="0" shapeId="0" xr:uid="{00000000-0006-0000-0300-00001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1" authorId="0" shapeId="0" xr:uid="{00000000-0006-0000-0300-00001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300-00001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6" authorId="0" shapeId="0" xr:uid="{00000000-0006-0000-0300-00001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7" authorId="0" shapeId="0" xr:uid="{00000000-0006-0000-0300-00001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8" authorId="0" shapeId="0" xr:uid="{00000000-0006-0000-0300-00001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300-00001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9" authorId="0" shapeId="0" xr:uid="{00000000-0006-0000-0300-00001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9" authorId="0" shapeId="0" xr:uid="{00000000-0006-0000-0300-00001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0" authorId="0" shapeId="0" xr:uid="{00000000-0006-0000-0300-00001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1" authorId="0" shapeId="0" xr:uid="{00000000-0006-0000-0300-00002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5" authorId="0" shapeId="0" xr:uid="{00000000-0006-0000-0300-00002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6" authorId="0" shapeId="0" xr:uid="{00000000-0006-0000-0300-00002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0300-00002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7" authorId="0" shapeId="0" xr:uid="{00000000-0006-0000-0300-00002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8" authorId="0" shapeId="0" xr:uid="{00000000-0006-0000-0300-00002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8" authorId="0" shapeId="0" xr:uid="{00000000-0006-0000-0300-00002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 xr:uid="{00000000-0006-0000-0300-00002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0" authorId="0" shapeId="0" xr:uid="{00000000-0006-0000-0300-00002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4" authorId="0" shapeId="0" xr:uid="{00000000-0006-0000-0300-00002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5" authorId="0" shapeId="0" xr:uid="{00000000-0006-0000-0300-00002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6" authorId="0" shapeId="0" xr:uid="{00000000-0006-0000-0300-00002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6" authorId="0" shapeId="0" xr:uid="{00000000-0006-0000-0300-00002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7" authorId="0" shapeId="0" xr:uid="{00000000-0006-0000-0300-00002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7" authorId="0" shapeId="0" xr:uid="{00000000-0006-0000-0300-00002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8" authorId="0" shapeId="0" xr:uid="{00000000-0006-0000-0300-00002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9" authorId="0" shapeId="0" xr:uid="{00000000-0006-0000-0300-00003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53" authorId="0" shapeId="0" xr:uid="{00000000-0006-0000-0300-00003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54" authorId="0" shapeId="0" xr:uid="{00000000-0006-0000-0300-00003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00000000-0006-0000-0300-00003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55" authorId="0" shapeId="0" xr:uid="{00000000-0006-0000-0300-00003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56" authorId="0" shapeId="0" xr:uid="{00000000-0006-0000-0300-00003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56" authorId="0" shapeId="0" xr:uid="{00000000-0006-0000-0300-00003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57" authorId="0" shapeId="0" xr:uid="{00000000-0006-0000-0300-00003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58" authorId="0" shapeId="0" xr:uid="{00000000-0006-0000-0300-00003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62" authorId="0" shapeId="0" xr:uid="{00000000-0006-0000-0300-00003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63" authorId="0" shapeId="0" xr:uid="{00000000-0006-0000-0300-00003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0300-00003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64" authorId="0" shapeId="0" xr:uid="{00000000-0006-0000-0300-00003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65" authorId="0" shapeId="0" xr:uid="{00000000-0006-0000-0300-00003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65" authorId="0" shapeId="0" xr:uid="{00000000-0006-0000-0300-00003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66" authorId="0" shapeId="0" xr:uid="{00000000-0006-0000-0300-00003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67" authorId="0" shapeId="0" xr:uid="{00000000-0006-0000-0300-00004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71" authorId="0" shapeId="0" xr:uid="{00000000-0006-0000-0300-00004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72" authorId="0" shapeId="0" xr:uid="{00000000-0006-0000-0300-00004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3" authorId="0" shapeId="0" xr:uid="{00000000-0006-0000-0300-00004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73" authorId="0" shapeId="0" xr:uid="{00000000-0006-0000-0300-00004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4" authorId="0" shapeId="0" xr:uid="{00000000-0006-0000-0300-00004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74" authorId="0" shapeId="0" xr:uid="{00000000-0006-0000-0300-00004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5" authorId="0" shapeId="0" xr:uid="{00000000-0006-0000-0300-00004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76" authorId="0" shapeId="0" xr:uid="{00000000-0006-0000-0300-00004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80" authorId="0" shapeId="0" xr:uid="{BDD9F105-01FE-43FC-A19F-A3D024BF2D2A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81" authorId="0" shapeId="0" xr:uid="{29988DD2-7B42-4980-A537-9FC4FEA02272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82" authorId="0" shapeId="0" xr:uid="{6EC8D2D1-F77F-4A51-8AC8-5E89D4DDEB94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2" authorId="0" shapeId="0" xr:uid="{E3725040-802F-4231-BA5F-2B96ACF1B6AD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83" authorId="0" shapeId="0" xr:uid="{A031DB39-6B9B-4B16-8964-6A81939B9CA2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83" authorId="0" shapeId="0" xr:uid="{D358F55E-5196-409E-8654-1DE001A8AFD8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84" authorId="0" shapeId="0" xr:uid="{409AC493-3809-4B3F-86E2-7DC758225277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5" authorId="0" shapeId="0" xr:uid="{70CFEB9A-A8C8-4E06-8A90-62DF47D59A13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89" authorId="0" shapeId="0" xr:uid="{D58DA144-4D2E-41B3-BD10-3F53F099B819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90" authorId="0" shapeId="0" xr:uid="{E835C617-DA58-445D-855A-EC974A17503F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1" authorId="0" shapeId="0" xr:uid="{65BF515E-F108-4F2B-AEFC-B0903F81357D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91" authorId="0" shapeId="0" xr:uid="{6DE9B96D-8B44-484A-BF73-54D42DB44467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92" authorId="0" shapeId="0" xr:uid="{D2782403-3810-4D8F-AE10-F8F0395998A9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92" authorId="0" shapeId="0" xr:uid="{EEA55A52-285A-4ADE-B17A-B3C33D2923A8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93" authorId="0" shapeId="0" xr:uid="{B58E9DAB-1905-43E2-ADDE-4F2D9647CA58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94" authorId="0" shapeId="0" xr:uid="{DEF6B8E4-370C-4361-A971-15A82883790A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98" authorId="0" shapeId="0" xr:uid="{8BC08A37-48B0-429D-8577-5AA3B654B77C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99" authorId="0" shapeId="0" xr:uid="{0C31F0FE-5747-4918-A1A9-0615078DBBD9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00" authorId="0" shapeId="0" xr:uid="{4E2E2AEF-A4DB-43A8-B072-5871E64CE19F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0" authorId="0" shapeId="0" xr:uid="{C37A6CB9-2B7B-436B-9998-A95991548AD4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1" authorId="0" shapeId="0" xr:uid="{6C3F97D5-1B04-409F-9866-BC7856B935F8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01" authorId="0" shapeId="0" xr:uid="{090E2781-EB16-425A-83F7-F7EF7F20B5D5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2" authorId="0" shapeId="0" xr:uid="{66CD9C58-C41C-4DEA-B472-E2CCC8AA9F2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3" authorId="0" shapeId="0" xr:uid="{E067CD08-D5E4-48AE-A537-BC0817950E02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08" authorId="0" shapeId="0" xr:uid="{00000000-0006-0000-0300-00004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09" authorId="0" shapeId="0" xr:uid="{00000000-0006-0000-0300-00004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10" authorId="0" shapeId="0" xr:uid="{00000000-0006-0000-0300-00004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0" authorId="0" shapeId="0" xr:uid="{00000000-0006-0000-0300-00004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1" authorId="0" shapeId="0" xr:uid="{00000000-0006-0000-0300-00004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11" authorId="0" shapeId="0" xr:uid="{00000000-0006-0000-0300-00004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2" authorId="0" shapeId="0" xr:uid="{00000000-0006-0000-0300-00004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3" authorId="0" shapeId="0" xr:uid="{00000000-0006-0000-0300-00005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17" authorId="0" shapeId="0" xr:uid="{00000000-0006-0000-0300-00005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18" authorId="0" shapeId="0" xr:uid="{00000000-0006-0000-0300-00005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19" authorId="0" shapeId="0" xr:uid="{00000000-0006-0000-0300-00005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9" authorId="0" shapeId="0" xr:uid="{00000000-0006-0000-0300-00005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0" authorId="0" shapeId="0" xr:uid="{00000000-0006-0000-0300-00005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20" authorId="0" shapeId="0" xr:uid="{00000000-0006-0000-0300-00005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1" authorId="0" shapeId="0" xr:uid="{00000000-0006-0000-0300-00005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22" authorId="0" shapeId="0" xr:uid="{00000000-0006-0000-0300-00005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26" authorId="0" shapeId="0" xr:uid="{00000000-0006-0000-0300-00005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27" authorId="0" shapeId="0" xr:uid="{00000000-0006-0000-0300-00005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28" authorId="0" shapeId="0" xr:uid="{00000000-0006-0000-0300-00005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28" authorId="0" shapeId="0" xr:uid="{00000000-0006-0000-0300-00005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9" authorId="0" shapeId="0" xr:uid="{00000000-0006-0000-0300-00005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29" authorId="0" shapeId="0" xr:uid="{00000000-0006-0000-0300-00005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30" authorId="0" shapeId="0" xr:uid="{00000000-0006-0000-0300-00005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31" authorId="0" shapeId="0" xr:uid="{00000000-0006-0000-0300-00006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35" authorId="0" shapeId="0" xr:uid="{00000000-0006-0000-0300-00006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36" authorId="0" shapeId="0" xr:uid="{00000000-0006-0000-0300-00006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37" authorId="0" shapeId="0" xr:uid="{00000000-0006-0000-0300-00006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37" authorId="0" shapeId="0" xr:uid="{00000000-0006-0000-0300-00006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38" authorId="0" shapeId="0" xr:uid="{00000000-0006-0000-0300-00006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38" authorId="0" shapeId="0" xr:uid="{00000000-0006-0000-0300-00006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39" authorId="0" shapeId="0" xr:uid="{00000000-0006-0000-0300-00006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0" authorId="0" shapeId="0" xr:uid="{00000000-0006-0000-0300-00006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44" authorId="0" shapeId="0" xr:uid="{00000000-0006-0000-0300-00006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45" authorId="0" shapeId="0" xr:uid="{00000000-0006-0000-0300-00006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46" authorId="0" shapeId="0" xr:uid="{00000000-0006-0000-0300-00006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6" authorId="0" shapeId="0" xr:uid="{00000000-0006-0000-0300-00006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7" authorId="0" shapeId="0" xr:uid="{00000000-0006-0000-0300-00006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47" authorId="0" shapeId="0" xr:uid="{00000000-0006-0000-0300-00006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8" authorId="0" shapeId="0" xr:uid="{00000000-0006-0000-0300-00006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9" authorId="0" shapeId="0" xr:uid="{00000000-0006-0000-0300-00007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54" authorId="0" shapeId="0" xr:uid="{00000000-0006-0000-0300-00007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55" authorId="0" shapeId="0" xr:uid="{00000000-0006-0000-0300-00007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56" authorId="0" shapeId="0" xr:uid="{00000000-0006-0000-0300-00007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56" authorId="0" shapeId="0" xr:uid="{00000000-0006-0000-0300-00007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57" authorId="0" shapeId="0" xr:uid="{00000000-0006-0000-0300-00007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57" authorId="0" shapeId="0" xr:uid="{00000000-0006-0000-0300-00007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58" authorId="0" shapeId="0" xr:uid="{00000000-0006-0000-0300-00007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59" authorId="0" shapeId="0" xr:uid="{00000000-0006-0000-0300-00007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63" authorId="0" shapeId="0" xr:uid="{00000000-0006-0000-0300-00007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64" authorId="0" shapeId="0" xr:uid="{00000000-0006-0000-0300-00007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65" authorId="0" shapeId="0" xr:uid="{00000000-0006-0000-0300-00007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65" authorId="0" shapeId="0" xr:uid="{00000000-0006-0000-0300-00007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66" authorId="0" shapeId="0" xr:uid="{00000000-0006-0000-0300-00007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66" authorId="0" shapeId="0" xr:uid="{00000000-0006-0000-0300-00007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67" authorId="0" shapeId="0" xr:uid="{00000000-0006-0000-0300-00007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68" authorId="0" shapeId="0" xr:uid="{00000000-0006-0000-0300-00008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73" authorId="0" shapeId="0" xr:uid="{00000000-0006-0000-0300-00008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74" authorId="0" shapeId="0" xr:uid="{00000000-0006-0000-0300-00008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75" authorId="0" shapeId="0" xr:uid="{00000000-0006-0000-0300-00008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75" authorId="0" shapeId="0" xr:uid="{00000000-0006-0000-0300-00008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76" authorId="0" shapeId="0" xr:uid="{00000000-0006-0000-0300-00008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76" authorId="0" shapeId="0" xr:uid="{00000000-0006-0000-0300-00008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77" authorId="0" shapeId="0" xr:uid="{00000000-0006-0000-0300-00008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78" authorId="0" shapeId="0" xr:uid="{00000000-0006-0000-0300-00008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83" authorId="0" shapeId="0" xr:uid="{8D010BCC-0763-47E9-8E0B-473B2D4EB4E6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84" authorId="0" shapeId="0" xr:uid="{98EEC54A-1538-4BC0-92FA-2E8058FF58DF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85" authorId="0" shapeId="0" xr:uid="{3CF69916-7409-43F0-B0A9-A07EB2CFCED7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85" authorId="0" shapeId="0" xr:uid="{AE5499D5-18C3-40AF-81D0-5ECCB0135882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6" authorId="0" shapeId="0" xr:uid="{93B7527B-7BEF-43FC-A4E1-6A41860DAD6A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86" authorId="0" shapeId="0" xr:uid="{85721540-F2F3-45C7-8219-346425E1A936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7" authorId="0" shapeId="0" xr:uid="{FA03F993-9957-4237-8E52-9F77A58C23E7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88" authorId="0" shapeId="0" xr:uid="{9F826BF3-E62C-4DCB-9293-AF2D718CE854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192" authorId="0" shapeId="0" xr:uid="{00000000-0006-0000-0300-00008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193" authorId="0" shapeId="0" xr:uid="{00000000-0006-0000-0300-00008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94" authorId="0" shapeId="0" xr:uid="{00000000-0006-0000-0300-00008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4" authorId="0" shapeId="0" xr:uid="{00000000-0006-0000-0300-00008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95" authorId="0" shapeId="0" xr:uid="{00000000-0006-0000-0300-00008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195" authorId="0" shapeId="0" xr:uid="{00000000-0006-0000-0300-00008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96" authorId="0" shapeId="0" xr:uid="{00000000-0006-0000-0300-00008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7" authorId="0" shapeId="0" xr:uid="{00000000-0006-0000-0300-00009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01" authorId="0" shapeId="0" xr:uid="{00000000-0006-0000-0300-00009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02" authorId="0" shapeId="0" xr:uid="{00000000-0006-0000-0300-00009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03" authorId="0" shapeId="0" xr:uid="{00000000-0006-0000-0300-00009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03" authorId="0" shapeId="0" xr:uid="{00000000-0006-0000-0300-00009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04" authorId="0" shapeId="0" xr:uid="{00000000-0006-0000-0300-00009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04" authorId="0" shapeId="0" xr:uid="{00000000-0006-0000-0300-00009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05" authorId="0" shapeId="0" xr:uid="{00000000-0006-0000-0300-00009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06" authorId="0" shapeId="0" xr:uid="{00000000-0006-0000-0300-00009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10" authorId="0" shapeId="0" xr:uid="{00000000-0006-0000-0300-00009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11" authorId="0" shapeId="0" xr:uid="{00000000-0006-0000-0300-00009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12" authorId="0" shapeId="0" xr:uid="{00000000-0006-0000-0300-00009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12" authorId="0" shapeId="0" xr:uid="{00000000-0006-0000-0300-00009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13" authorId="0" shapeId="0" xr:uid="{00000000-0006-0000-0300-00009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13" authorId="0" shapeId="0" xr:uid="{00000000-0006-0000-0300-00009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14" authorId="0" shapeId="0" xr:uid="{00000000-0006-0000-0300-00009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15" authorId="0" shapeId="0" xr:uid="{00000000-0006-0000-0300-0000A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20" authorId="0" shapeId="0" xr:uid="{00000000-0006-0000-0300-0000A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21" authorId="0" shapeId="0" xr:uid="{00000000-0006-0000-0300-0000A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22" authorId="0" shapeId="0" xr:uid="{00000000-0006-0000-0300-0000A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22" authorId="0" shapeId="0" xr:uid="{00000000-0006-0000-0300-0000A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23" authorId="0" shapeId="0" xr:uid="{00000000-0006-0000-0300-0000A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23" authorId="0" shapeId="0" xr:uid="{00000000-0006-0000-0300-0000A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24" authorId="0" shapeId="0" xr:uid="{00000000-0006-0000-0300-0000A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25" authorId="0" shapeId="0" xr:uid="{00000000-0006-0000-0300-0000A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29" authorId="0" shapeId="0" xr:uid="{00000000-0006-0000-0300-0000A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30" authorId="0" shapeId="0" xr:uid="{00000000-0006-0000-0300-0000A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31" authorId="0" shapeId="0" xr:uid="{00000000-0006-0000-0300-0000A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31" authorId="0" shapeId="0" xr:uid="{00000000-0006-0000-0300-0000A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32" authorId="0" shapeId="0" xr:uid="{00000000-0006-0000-0300-0000A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32" authorId="0" shapeId="0" xr:uid="{00000000-0006-0000-0300-0000A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33" authorId="0" shapeId="0" xr:uid="{00000000-0006-0000-0300-0000A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34" authorId="0" shapeId="0" xr:uid="{00000000-0006-0000-0300-0000B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38" authorId="0" shapeId="0" xr:uid="{00000000-0006-0000-0300-0000B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39" authorId="0" shapeId="0" xr:uid="{00000000-0006-0000-0300-0000B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0" authorId="0" shapeId="0" xr:uid="{00000000-0006-0000-0300-0000B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40" authorId="0" shapeId="0" xr:uid="{00000000-0006-0000-0300-0000B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41" authorId="0" shapeId="0" xr:uid="{00000000-0006-0000-0300-0000B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41" authorId="0" shapeId="0" xr:uid="{00000000-0006-0000-0300-0000B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42" authorId="0" shapeId="0" xr:uid="{00000000-0006-0000-0300-0000B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43" authorId="0" shapeId="0" xr:uid="{00000000-0006-0000-0300-0000B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47" authorId="0" shapeId="0" xr:uid="{00000000-0006-0000-0300-0000B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48" authorId="0" shapeId="0" xr:uid="{00000000-0006-0000-0300-0000B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9" authorId="0" shapeId="0" xr:uid="{00000000-0006-0000-0300-0000B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49" authorId="0" shapeId="0" xr:uid="{00000000-0006-0000-0300-0000B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50" authorId="0" shapeId="0" xr:uid="{00000000-0006-0000-0300-0000B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50" authorId="0" shapeId="0" xr:uid="{00000000-0006-0000-0300-0000B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51" authorId="0" shapeId="0" xr:uid="{00000000-0006-0000-0300-0000B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52" authorId="0" shapeId="0" xr:uid="{00000000-0006-0000-0300-0000C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56" authorId="0" shapeId="0" xr:uid="{00000000-0006-0000-0300-0000C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57" authorId="0" shapeId="0" xr:uid="{00000000-0006-0000-0300-0000C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58" authorId="0" shapeId="0" xr:uid="{00000000-0006-0000-0300-0000C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58" authorId="0" shapeId="0" xr:uid="{00000000-0006-0000-0300-0000C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59" authorId="0" shapeId="0" xr:uid="{00000000-0006-0000-0300-0000C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59" authorId="0" shapeId="0" xr:uid="{00000000-0006-0000-0300-0000C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60" authorId="0" shapeId="0" xr:uid="{00000000-0006-0000-0300-0000C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61" authorId="0" shapeId="0" xr:uid="{00000000-0006-0000-0300-0000C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65" authorId="0" shapeId="0" xr:uid="{00000000-0006-0000-0300-0000C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66" authorId="0" shapeId="0" xr:uid="{00000000-0006-0000-0300-0000C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67" authorId="0" shapeId="0" xr:uid="{00000000-0006-0000-0300-0000C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67" authorId="0" shapeId="0" xr:uid="{00000000-0006-0000-0300-0000C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68" authorId="0" shapeId="0" xr:uid="{00000000-0006-0000-0300-0000C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68" authorId="0" shapeId="0" xr:uid="{00000000-0006-0000-0300-0000C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69" authorId="0" shapeId="0" xr:uid="{00000000-0006-0000-0300-0000C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70" authorId="0" shapeId="0" xr:uid="{00000000-0006-0000-0300-0000D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74" authorId="0" shapeId="0" xr:uid="{00000000-0006-0000-0300-0000D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75" authorId="0" shapeId="0" xr:uid="{00000000-0006-0000-0300-0000D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76" authorId="0" shapeId="0" xr:uid="{00000000-0006-0000-0300-0000D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76" authorId="0" shapeId="0" xr:uid="{00000000-0006-0000-0300-0000D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77" authorId="0" shapeId="0" xr:uid="{00000000-0006-0000-0300-0000D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77" authorId="0" shapeId="0" xr:uid="{00000000-0006-0000-0300-0000D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78" authorId="0" shapeId="0" xr:uid="{00000000-0006-0000-0300-0000D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79" authorId="0" shapeId="0" xr:uid="{00000000-0006-0000-0300-0000D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83" authorId="0" shapeId="0" xr:uid="{00000000-0006-0000-0300-0000D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84" authorId="0" shapeId="0" xr:uid="{00000000-0006-0000-0300-0000D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85" authorId="0" shapeId="0" xr:uid="{00000000-0006-0000-0300-0000D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85" authorId="0" shapeId="0" xr:uid="{00000000-0006-0000-0300-0000D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86" authorId="0" shapeId="0" xr:uid="{00000000-0006-0000-0300-0000D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86" authorId="0" shapeId="0" xr:uid="{00000000-0006-0000-0300-0000D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87" authorId="0" shapeId="0" xr:uid="{00000000-0006-0000-0300-0000D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88" authorId="0" shapeId="0" xr:uid="{00000000-0006-0000-0300-0000E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293" authorId="0" shapeId="0" xr:uid="{00000000-0006-0000-0300-0000E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294" authorId="0" shapeId="0" xr:uid="{00000000-0006-0000-0300-0000E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95" authorId="0" shapeId="0" xr:uid="{00000000-0006-0000-0300-0000E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95" authorId="0" shapeId="0" xr:uid="{00000000-0006-0000-0300-0000E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96" authorId="0" shapeId="0" xr:uid="{00000000-0006-0000-0300-0000E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296" authorId="0" shapeId="0" xr:uid="{00000000-0006-0000-0300-0000E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97" authorId="0" shapeId="0" xr:uid="{00000000-0006-0000-0300-0000E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98" authorId="0" shapeId="0" xr:uid="{00000000-0006-0000-0300-0000E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02" authorId="0" shapeId="0" xr:uid="{00000000-0006-0000-0300-0000E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03" authorId="0" shapeId="0" xr:uid="{00000000-0006-0000-0300-0000E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04" authorId="0" shapeId="0" xr:uid="{00000000-0006-0000-0300-0000E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04" authorId="0" shapeId="0" xr:uid="{00000000-0006-0000-0300-0000E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05" authorId="0" shapeId="0" xr:uid="{00000000-0006-0000-0300-0000E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05" authorId="0" shapeId="0" xr:uid="{00000000-0006-0000-0300-0000E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06" authorId="0" shapeId="0" xr:uid="{00000000-0006-0000-0300-0000E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07" authorId="0" shapeId="0" xr:uid="{00000000-0006-0000-0300-0000F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12" authorId="0" shapeId="0" xr:uid="{00000000-0006-0000-0300-0000F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13" authorId="0" shapeId="0" xr:uid="{00000000-0006-0000-0300-0000F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14" authorId="0" shapeId="0" xr:uid="{00000000-0006-0000-0300-0000F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14" authorId="0" shapeId="0" xr:uid="{00000000-0006-0000-0300-0000F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15" authorId="0" shapeId="0" xr:uid="{00000000-0006-0000-0300-0000F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15" authorId="0" shapeId="0" xr:uid="{00000000-0006-0000-0300-0000F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16" authorId="0" shapeId="0" xr:uid="{00000000-0006-0000-0300-0000F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17" authorId="0" shapeId="0" xr:uid="{00000000-0006-0000-0300-0000F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21" authorId="0" shapeId="0" xr:uid="{00000000-0006-0000-0300-0000F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22" authorId="0" shapeId="0" xr:uid="{00000000-0006-0000-0300-0000F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23" authorId="0" shapeId="0" xr:uid="{00000000-0006-0000-0300-0000F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23" authorId="0" shapeId="0" xr:uid="{00000000-0006-0000-0300-0000F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24" authorId="0" shapeId="0" xr:uid="{00000000-0006-0000-0300-0000F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24" authorId="0" shapeId="0" xr:uid="{00000000-0006-0000-0300-0000F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25" authorId="0" shapeId="0" xr:uid="{00000000-0006-0000-0300-0000F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26" authorId="0" shapeId="0" xr:uid="{00000000-0006-0000-0300-00000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31" authorId="0" shapeId="0" xr:uid="{00000000-0006-0000-0300-00000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32" authorId="0" shapeId="0" xr:uid="{00000000-0006-0000-0300-00000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33" authorId="0" shapeId="0" xr:uid="{00000000-0006-0000-0300-00000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33" authorId="0" shapeId="0" xr:uid="{00000000-0006-0000-0300-00000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34" authorId="0" shapeId="0" xr:uid="{00000000-0006-0000-0300-00000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34" authorId="0" shapeId="0" xr:uid="{00000000-0006-0000-0300-00000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35" authorId="0" shapeId="0" xr:uid="{00000000-0006-0000-0300-00000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36" authorId="0" shapeId="0" xr:uid="{00000000-0006-0000-0300-00000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41" authorId="0" shapeId="0" xr:uid="{00000000-0006-0000-0300-00000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42" authorId="0" shapeId="0" xr:uid="{00000000-0006-0000-0300-00000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43" authorId="0" shapeId="0" xr:uid="{00000000-0006-0000-0300-00000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43" authorId="0" shapeId="0" xr:uid="{00000000-0006-0000-0300-00000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44" authorId="0" shapeId="0" xr:uid="{00000000-0006-0000-0300-00000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44" authorId="0" shapeId="0" xr:uid="{00000000-0006-0000-0300-00000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45" authorId="0" shapeId="0" xr:uid="{00000000-0006-0000-0300-00000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46" authorId="0" shapeId="0" xr:uid="{00000000-0006-0000-0300-00001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50" authorId="0" shapeId="0" xr:uid="{00000000-0006-0000-0300-00001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51" authorId="0" shapeId="0" xr:uid="{00000000-0006-0000-0300-00001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52" authorId="0" shapeId="0" xr:uid="{00000000-0006-0000-0300-00001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52" authorId="0" shapeId="0" xr:uid="{00000000-0006-0000-0300-00001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53" authorId="0" shapeId="0" xr:uid="{00000000-0006-0000-0300-00001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53" authorId="0" shapeId="0" xr:uid="{00000000-0006-0000-0300-00001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54" authorId="0" shapeId="0" xr:uid="{00000000-0006-0000-0300-00001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55" authorId="0" shapeId="0" xr:uid="{00000000-0006-0000-0300-00001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59" authorId="0" shapeId="0" xr:uid="{00000000-0006-0000-0300-00001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60" authorId="0" shapeId="0" xr:uid="{00000000-0006-0000-0300-00001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61" authorId="0" shapeId="0" xr:uid="{00000000-0006-0000-0300-00001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61" authorId="0" shapeId="0" xr:uid="{00000000-0006-0000-0300-00001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62" authorId="0" shapeId="0" xr:uid="{00000000-0006-0000-0300-00001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62" authorId="0" shapeId="0" xr:uid="{00000000-0006-0000-0300-00001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63" authorId="0" shapeId="0" xr:uid="{00000000-0006-0000-0300-00001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64" authorId="0" shapeId="0" xr:uid="{00000000-0006-0000-0300-00002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69" authorId="0" shapeId="0" xr:uid="{00000000-0006-0000-0300-00003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70" authorId="0" shapeId="0" xr:uid="{00000000-0006-0000-0300-00003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71" authorId="0" shapeId="0" xr:uid="{00000000-0006-0000-0300-00003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71" authorId="0" shapeId="0" xr:uid="{00000000-0006-0000-0300-00003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72" authorId="0" shapeId="0" xr:uid="{00000000-0006-0000-0300-00003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72" authorId="0" shapeId="0" xr:uid="{00000000-0006-0000-0300-00003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73" authorId="0" shapeId="0" xr:uid="{00000000-0006-0000-0300-00003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74" authorId="0" shapeId="0" xr:uid="{00000000-0006-0000-0300-00004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78" authorId="0" shapeId="0" xr:uid="{00000000-0006-0000-0300-00004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79" authorId="0" shapeId="0" xr:uid="{00000000-0006-0000-0300-00004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80" authorId="0" shapeId="0" xr:uid="{00000000-0006-0000-0300-00004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80" authorId="0" shapeId="0" xr:uid="{00000000-0006-0000-0300-00004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81" authorId="0" shapeId="0" xr:uid="{00000000-0006-0000-0300-00004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81" authorId="0" shapeId="0" xr:uid="{00000000-0006-0000-0300-00004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82" authorId="0" shapeId="0" xr:uid="{00000000-0006-0000-0300-00004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83" authorId="0" shapeId="0" xr:uid="{00000000-0006-0000-0300-00004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87" authorId="0" shapeId="0" xr:uid="{00000000-0006-0000-0300-00004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88" authorId="0" shapeId="0" xr:uid="{00000000-0006-0000-0300-00004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89" authorId="0" shapeId="0" xr:uid="{00000000-0006-0000-0300-00004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89" authorId="0" shapeId="0" xr:uid="{00000000-0006-0000-0300-00004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90" authorId="0" shapeId="0" xr:uid="{00000000-0006-0000-0300-00004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90" authorId="0" shapeId="0" xr:uid="{00000000-0006-0000-0300-00004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91" authorId="0" shapeId="0" xr:uid="{00000000-0006-0000-0300-00004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2" authorId="0" shapeId="0" xr:uid="{00000000-0006-0000-0300-00005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396" authorId="0" shapeId="0" xr:uid="{00000000-0006-0000-0300-00005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397" authorId="0" shapeId="0" xr:uid="{00000000-0006-0000-0300-00005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98" authorId="0" shapeId="0" xr:uid="{00000000-0006-0000-0300-00005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8" authorId="0" shapeId="0" xr:uid="{00000000-0006-0000-0300-00005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99" authorId="0" shapeId="0" xr:uid="{00000000-0006-0000-0300-00005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399" authorId="0" shapeId="0" xr:uid="{00000000-0006-0000-0300-00005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00" authorId="0" shapeId="0" xr:uid="{00000000-0006-0000-0300-00005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01" authorId="0" shapeId="0" xr:uid="{00000000-0006-0000-0300-00005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05" authorId="0" shapeId="0" xr:uid="{00000000-0006-0000-0300-00005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06" authorId="0" shapeId="0" xr:uid="{00000000-0006-0000-0300-00005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07" authorId="0" shapeId="0" xr:uid="{00000000-0006-0000-0300-00005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07" authorId="0" shapeId="0" xr:uid="{00000000-0006-0000-0300-00005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08" authorId="0" shapeId="0" xr:uid="{00000000-0006-0000-0300-00005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08" authorId="0" shapeId="0" xr:uid="{00000000-0006-0000-0300-00005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09" authorId="0" shapeId="0" xr:uid="{00000000-0006-0000-0300-00005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10" authorId="0" shapeId="0" xr:uid="{00000000-0006-0000-0300-00006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15" authorId="0" shapeId="0" xr:uid="{00000000-0006-0000-0300-00006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16" authorId="0" shapeId="0" xr:uid="{00000000-0006-0000-0300-00006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17" authorId="0" shapeId="0" xr:uid="{00000000-0006-0000-0300-00006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17" authorId="0" shapeId="0" xr:uid="{00000000-0006-0000-0300-00006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18" authorId="0" shapeId="0" xr:uid="{00000000-0006-0000-0300-00006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18" authorId="0" shapeId="0" xr:uid="{00000000-0006-0000-0300-00006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19" authorId="0" shapeId="0" xr:uid="{00000000-0006-0000-0300-00006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20" authorId="0" shapeId="0" xr:uid="{00000000-0006-0000-0300-00006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24" authorId="0" shapeId="0" xr:uid="{00000000-0006-0000-0300-00006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25" authorId="0" shapeId="0" xr:uid="{00000000-0006-0000-0300-00006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26" authorId="0" shapeId="0" xr:uid="{00000000-0006-0000-0300-00006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26" authorId="0" shapeId="0" xr:uid="{00000000-0006-0000-0300-00006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27" authorId="0" shapeId="0" xr:uid="{00000000-0006-0000-0300-00006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27" authorId="0" shapeId="0" xr:uid="{00000000-0006-0000-0300-00006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28" authorId="0" shapeId="0" xr:uid="{00000000-0006-0000-0300-00006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29" authorId="0" shapeId="0" xr:uid="{00000000-0006-0000-0300-00007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33" authorId="0" shapeId="0" xr:uid="{00000000-0006-0000-0300-00007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34" authorId="0" shapeId="0" xr:uid="{00000000-0006-0000-0300-00007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35" authorId="0" shapeId="0" xr:uid="{00000000-0006-0000-0300-00007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35" authorId="0" shapeId="0" xr:uid="{00000000-0006-0000-0300-00007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36" authorId="0" shapeId="0" xr:uid="{00000000-0006-0000-0300-00007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36" authorId="0" shapeId="0" xr:uid="{00000000-0006-0000-0300-00007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37" authorId="0" shapeId="0" xr:uid="{00000000-0006-0000-0300-00007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38" authorId="0" shapeId="0" xr:uid="{00000000-0006-0000-0300-00007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43" authorId="0" shapeId="0" xr:uid="{00000000-0006-0000-0300-00007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44" authorId="0" shapeId="0" xr:uid="{00000000-0006-0000-0300-00007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45" authorId="0" shapeId="0" xr:uid="{00000000-0006-0000-0300-00007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45" authorId="0" shapeId="0" xr:uid="{00000000-0006-0000-0300-00007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46" authorId="0" shapeId="0" xr:uid="{00000000-0006-0000-0300-00007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46" authorId="0" shapeId="0" xr:uid="{00000000-0006-0000-0300-00007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47" authorId="0" shapeId="0" xr:uid="{00000000-0006-0000-0300-00007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48" authorId="0" shapeId="0" xr:uid="{00000000-0006-0000-0300-00008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52" authorId="0" shapeId="0" xr:uid="{00000000-0006-0000-0300-00008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53" authorId="0" shapeId="0" xr:uid="{00000000-0006-0000-0300-00008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54" authorId="0" shapeId="0" xr:uid="{00000000-0006-0000-0300-00008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54" authorId="0" shapeId="0" xr:uid="{00000000-0006-0000-0300-00008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55" authorId="0" shapeId="0" xr:uid="{00000000-0006-0000-0300-00008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55" authorId="0" shapeId="0" xr:uid="{00000000-0006-0000-0300-00008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56" authorId="0" shapeId="0" xr:uid="{00000000-0006-0000-0300-00008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57" authorId="0" shapeId="0" xr:uid="{00000000-0006-0000-0300-00008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61" authorId="0" shapeId="0" xr:uid="{00000000-0006-0000-0300-00008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62" authorId="0" shapeId="0" xr:uid="{00000000-0006-0000-0300-00008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63" authorId="0" shapeId="0" xr:uid="{00000000-0006-0000-0300-00008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63" authorId="0" shapeId="0" xr:uid="{00000000-0006-0000-0300-00008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64" authorId="0" shapeId="0" xr:uid="{00000000-0006-0000-0300-00008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64" authorId="0" shapeId="0" xr:uid="{00000000-0006-0000-0300-00008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65" authorId="0" shapeId="0" xr:uid="{00000000-0006-0000-0300-00008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66" authorId="0" shapeId="0" xr:uid="{00000000-0006-0000-0300-00009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70" authorId="0" shapeId="0" xr:uid="{00000000-0006-0000-0300-00009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71" authorId="0" shapeId="0" xr:uid="{00000000-0006-0000-0300-00009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72" authorId="0" shapeId="0" xr:uid="{00000000-0006-0000-0300-00009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72" authorId="0" shapeId="0" xr:uid="{00000000-0006-0000-0300-00009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73" authorId="0" shapeId="0" xr:uid="{00000000-0006-0000-0300-00009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73" authorId="0" shapeId="0" xr:uid="{00000000-0006-0000-0300-00009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74" authorId="0" shapeId="0" xr:uid="{00000000-0006-0000-0300-00009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75" authorId="0" shapeId="0" xr:uid="{00000000-0006-0000-0300-00009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80" authorId="0" shapeId="0" xr:uid="{00000000-0006-0000-0300-000099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81" authorId="0" shapeId="0" xr:uid="{00000000-0006-0000-0300-00009A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82" authorId="0" shapeId="0" xr:uid="{00000000-0006-0000-0300-00009B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82" authorId="0" shapeId="0" xr:uid="{00000000-0006-0000-0300-00009C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83" authorId="0" shapeId="0" xr:uid="{00000000-0006-0000-0300-00009D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83" authorId="0" shapeId="0" xr:uid="{00000000-0006-0000-0300-00009E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84" authorId="0" shapeId="0" xr:uid="{00000000-0006-0000-0300-00009F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85" authorId="0" shapeId="0" xr:uid="{00000000-0006-0000-0300-0000A0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C490" authorId="0" shapeId="0" xr:uid="{00000000-0006-0000-0300-0000A101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F491" authorId="0" shapeId="0" xr:uid="{00000000-0006-0000-0300-0000A2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92" authorId="0" shapeId="0" xr:uid="{00000000-0006-0000-0300-0000A301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92" authorId="0" shapeId="0" xr:uid="{00000000-0006-0000-0300-0000A4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93" authorId="0" shapeId="0" xr:uid="{00000000-0006-0000-0300-0000A501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F493" authorId="0" shapeId="0" xr:uid="{00000000-0006-0000-0300-0000A601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94" authorId="0" shapeId="0" xr:uid="{00000000-0006-0000-0300-0000A701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95" authorId="0" shapeId="0" xr:uid="{00000000-0006-0000-0300-0000A801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</commentList>
</comments>
</file>

<file path=xl/sharedStrings.xml><?xml version="1.0" encoding="utf-8"?>
<sst xmlns="http://schemas.openxmlformats.org/spreadsheetml/2006/main" count="3163" uniqueCount="723">
  <si>
    <t>Przedmiot ubezpieczenia</t>
  </si>
  <si>
    <t>Suma ubezpieczenia</t>
  </si>
  <si>
    <t>1.</t>
  </si>
  <si>
    <t>2.</t>
  </si>
  <si>
    <t>3.</t>
  </si>
  <si>
    <t>4.</t>
  </si>
  <si>
    <t>5.</t>
  </si>
  <si>
    <t>Lp.</t>
  </si>
  <si>
    <t>L.p.</t>
  </si>
  <si>
    <t>Rodzaj mienia</t>
  </si>
  <si>
    <t>Łączne sumy ubezpieczenia</t>
  </si>
  <si>
    <t>REGON</t>
  </si>
  <si>
    <t>Miejsca ubezpieczenia</t>
  </si>
  <si>
    <t>Nazwa jednostki</t>
  </si>
  <si>
    <t>Siedziba</t>
  </si>
  <si>
    <t>Rodzaj sprzętu</t>
  </si>
  <si>
    <t>Łączna suma ubezpieczenia</t>
  </si>
  <si>
    <t>-</t>
  </si>
  <si>
    <t>Ubezpieczający/Ubezpieczony</t>
  </si>
  <si>
    <t>Lokalizacja / przeznaczenie</t>
  </si>
  <si>
    <t>Rok budowy</t>
  </si>
  <si>
    <t>Sprawne urządzenia odgromowe</t>
  </si>
  <si>
    <t>Materiały konstrukcyjne</t>
  </si>
  <si>
    <t>Ściany</t>
  </si>
  <si>
    <t>Stropy</t>
  </si>
  <si>
    <t>Stropodach</t>
  </si>
  <si>
    <t>Pokrycie dachu</t>
  </si>
  <si>
    <t>Sprzęt stacjonarny</t>
  </si>
  <si>
    <t>Sprzęt przenośny</t>
  </si>
  <si>
    <t>ul. Stawowa 21/25, 26-340 Drzewica</t>
  </si>
  <si>
    <t>000296029</t>
  </si>
  <si>
    <t>ul. Armii Krajowej 2, 26-300 Opoczno</t>
  </si>
  <si>
    <t>ul. Armii Krajowej 2, 26-300 Opoczno; ul. Staszica 5, 26-340 Drzewica</t>
  </si>
  <si>
    <t>590715160</t>
  </si>
  <si>
    <t>Powiatowy Urząd Pracy w Opocznie</t>
  </si>
  <si>
    <t>590747414</t>
  </si>
  <si>
    <t>590653593</t>
  </si>
  <si>
    <t>ul. Żeromskiego 3, 26-300 Opoczno</t>
  </si>
  <si>
    <t>Zespół Szkół Ponadgimnazjalnych nr 1 im. Stanisława Staszica</t>
  </si>
  <si>
    <t>Zespół Szkół Ponadgimnazjalnych w Drzewicy</t>
  </si>
  <si>
    <t>ul. Staszica 5, 26-340 Drzewica</t>
  </si>
  <si>
    <t>000028501</t>
  </si>
  <si>
    <t>Mroczków Gościnny 8, 26-300 Opoczno</t>
  </si>
  <si>
    <t>ul. 17-go Stycznia 15, 26-330 Żarnów</t>
  </si>
  <si>
    <t>590715124</t>
  </si>
  <si>
    <t>Beton</t>
  </si>
  <si>
    <t>Papa</t>
  </si>
  <si>
    <t>Drewno</t>
  </si>
  <si>
    <t>Stal</t>
  </si>
  <si>
    <t>Budowle</t>
  </si>
  <si>
    <t>Cegła</t>
  </si>
  <si>
    <t>Budynek administracyjno-socjalny, Solec 26, Paradyż</t>
  </si>
  <si>
    <t>Wiata obudowana, Solec 26, Paradyż</t>
  </si>
  <si>
    <t>Wiata na środki chemiczne, Solec 26, Paradyż</t>
  </si>
  <si>
    <t>Budynek socjalno-warsztatowy, ul. Rolna 5, Opoczno</t>
  </si>
  <si>
    <t>Magazyn, ul. Rolna 5, Opoczno</t>
  </si>
  <si>
    <t>Budynek socjalno-administracyjny, ul. Rolna 5, Opoczno</t>
  </si>
  <si>
    <t>Blacha</t>
  </si>
  <si>
    <t>Murowane</t>
  </si>
  <si>
    <t>Budynek kotłowni, ul. Rolna 5, Opoczno</t>
  </si>
  <si>
    <t>Budynek szkolny, ul. Żeromskiego 3, Opoczno</t>
  </si>
  <si>
    <t>Internat, ul. Armii Krajowej 2, Opoczno</t>
  </si>
  <si>
    <t>Tak</t>
  </si>
  <si>
    <t>ul. Kossaka 1 A, 26-300 Opoczno</t>
  </si>
  <si>
    <t>Brak danych</t>
  </si>
  <si>
    <t>Hala Sportowa, ul. Żeromskiego 3, Opoczno</t>
  </si>
  <si>
    <t>Budnek szkoły nr 1</t>
  </si>
  <si>
    <t>Budynek szkoły nr 2</t>
  </si>
  <si>
    <t>pomieszczenia gospodarcze</t>
  </si>
  <si>
    <t>beton</t>
  </si>
  <si>
    <t>b/d</t>
  </si>
  <si>
    <t>murowane</t>
  </si>
  <si>
    <t>żelbeton</t>
  </si>
  <si>
    <t>stal</t>
  </si>
  <si>
    <t>TAK</t>
  </si>
  <si>
    <t>NIE</t>
  </si>
  <si>
    <t xml:space="preserve">Budynki </t>
  </si>
  <si>
    <t>ul. Piotrkowska 61, 26-300 Opoczno</t>
  </si>
  <si>
    <t>Wyposażenie, urządzenia, maszyny</t>
  </si>
  <si>
    <t>Poradnia Psychologiczna- Pedagogiczna w Opocznie z filią Poradni Psychologiczno- Pedagogicznej w Drzewicy</t>
  </si>
  <si>
    <t>NIP</t>
  </si>
  <si>
    <t>Rodzaj budowli</t>
  </si>
  <si>
    <t>Lokalizacja (adres)</t>
  </si>
  <si>
    <t>Ogrodzenie</t>
  </si>
  <si>
    <t>Oświetlenie</t>
  </si>
  <si>
    <t>Opoczno, Rolna 6</t>
  </si>
  <si>
    <t>Sprawna instalacja oddymiająca (klapy dymowe)</t>
  </si>
  <si>
    <t>Sprawna instalacja sygnalizacji pożaru - sygnalizująca w miejscu chronionym</t>
  </si>
  <si>
    <t>lp.</t>
  </si>
  <si>
    <t>Drzewica, ul. Stawowa 21/25</t>
  </si>
  <si>
    <t>ogrodzenie terenu</t>
  </si>
  <si>
    <t>Przeznaczenie budynku</t>
  </si>
  <si>
    <t>brak</t>
  </si>
  <si>
    <t>nie dotyczy</t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</si>
  <si>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</t>
    </r>
  </si>
  <si>
    <t>gaśnice
Liczba sprawnych gaśnic:……….</t>
  </si>
  <si>
    <t>Stały dozór fizyczny - ochrona własna 
W godzinach: ………….</t>
  </si>
  <si>
    <t>Agregaty gaśnicze:
Liczba sprawnych agregatów gaśniczych:……….</t>
  </si>
  <si>
    <t>Stały dozór fizyczny - pracownicy firmy ochrony mienia. W godzinach: ………….</t>
  </si>
  <si>
    <t>Hydranty wewnętrzne:
Liczba sprawnych hydrantów wewnętrznych:……….</t>
  </si>
  <si>
    <t>Alarm z sygnałem lokalnym</t>
  </si>
  <si>
    <t>Hydranty zewnętrzne:
Liczba sprawnych hydrantów zewnętrznych:……….</t>
  </si>
  <si>
    <t xml:space="preserve">Czy wszystkie drzwi zewnętrzne zaopatrzone są w co najmniej 2 zamki wielozastawkowe        </t>
  </si>
  <si>
    <t xml:space="preserve">System alarmowy z powiadomieniem służb patrolowych z całodobową ochroną          </t>
  </si>
  <si>
    <t>Sprawna instalacja sygnalizacji pożaru - sygnalizująca poza miejscem chronionym</t>
  </si>
  <si>
    <t>Monitoring (kamery przemysłowe)</t>
  </si>
  <si>
    <t>Sprawna instalacja sygnalizacji pożaru z powiadomieniem służb patrolowych</t>
  </si>
  <si>
    <t xml:space="preserve">Pozostałe zabezpieczenia
</t>
  </si>
  <si>
    <t>Sprawna instalacja gaśnicza
Rodzaj instalacji gaśniczej: ……….</t>
  </si>
  <si>
    <t>Hydranty wewnętrzne:
Liczba sprawnych hydrantów wewnętrznych:1</t>
  </si>
  <si>
    <t>TAK - wewnętrzny i zewnętrzny</t>
  </si>
  <si>
    <t>Budynek szkolno-administracyjny</t>
  </si>
  <si>
    <t>ogrodzenie budynku szkolno - administracyjnego</t>
  </si>
  <si>
    <t>orgodzenie warsztatów szkolnych</t>
  </si>
  <si>
    <t>Mroczków Gościnny</t>
  </si>
  <si>
    <t>590653334</t>
  </si>
  <si>
    <t>768-15-40-303</t>
  </si>
  <si>
    <t>Powiatowe Centrum Pomocy Rodzinie w Opocznie</t>
  </si>
  <si>
    <t>Zarząd Dróg Powiatowych w Opocznie</t>
  </si>
  <si>
    <t xml:space="preserve">boisko </t>
  </si>
  <si>
    <t>ul. Kossaka 1a, 26-300 Opoczno</t>
  </si>
  <si>
    <t>ogrodzenie szkoły</t>
  </si>
  <si>
    <t>TAK - zewnętrzny</t>
  </si>
  <si>
    <t>TAK - wewnętrzny</t>
  </si>
  <si>
    <t xml:space="preserve">Zespół Szkół Zawodowych w Żarnowie </t>
  </si>
  <si>
    <t>ogrodzenie</t>
  </si>
  <si>
    <t>Żarnów, ul. 17-go stycznia 15</t>
  </si>
  <si>
    <t>Niemojowice 68, 26-300 Żarnów</t>
  </si>
  <si>
    <t>7681293106</t>
  </si>
  <si>
    <t xml:space="preserve">Dom Pomocy Społecznej w Niemojowicach </t>
  </si>
  <si>
    <t>droga wewnętrzna</t>
  </si>
  <si>
    <t>DPS w Niemojowicach</t>
  </si>
  <si>
    <t xml:space="preserve">ogrodzenie </t>
  </si>
  <si>
    <t>oświetlenie terenu</t>
  </si>
  <si>
    <t>TAK - uruchamiana automatycznie</t>
  </si>
  <si>
    <t>Dom Pomocy Społecznej w Niemojowicach</t>
  </si>
  <si>
    <t>Niemojowice 68, 26-330 Żarnów</t>
  </si>
  <si>
    <t>Miejsce Ubezpieczenia</t>
  </si>
  <si>
    <t>000294533</t>
  </si>
  <si>
    <t>Niemojowice 68, Żarnów 26-300</t>
  </si>
  <si>
    <t>drogi, chodniki dojazdy</t>
  </si>
  <si>
    <t>Chodniki, droga</t>
  </si>
  <si>
    <t>Bramy i ogrodzenia</t>
  </si>
  <si>
    <t xml:space="preserve">Baza sportowa </t>
  </si>
  <si>
    <t>Drogi, chodniki dojazdy</t>
  </si>
  <si>
    <t>ul. Armii krajowej 2, 26-300 Opoczno</t>
  </si>
  <si>
    <t>Utwardzenie placu</t>
  </si>
  <si>
    <t>kanalizacja</t>
  </si>
  <si>
    <t>Baza rekreacyjno sportowa</t>
  </si>
  <si>
    <t>26-300 opoczno, ul. Piotrkowska 61</t>
  </si>
  <si>
    <t>26-300 opoczno, ul. Piotrkowska 62</t>
  </si>
  <si>
    <t>26-300 opoczno, ul. Piotrkowska 63</t>
  </si>
  <si>
    <t>kanalizacja i wodociągi</t>
  </si>
  <si>
    <t>Czy obiekt jest użytkowany</t>
  </si>
  <si>
    <t>TAK - A i B</t>
  </si>
  <si>
    <t>TAK - A i  B</t>
  </si>
  <si>
    <t>Przeprowadzone remonty istotnie podwyższające wartość obiektu- data i zakres remontu</t>
  </si>
  <si>
    <t>Budowa kotłowni olejowej wrzesień - październik 2000 r. , termodenizacja budynku- listopad- maj- sierpień 2005r</t>
  </si>
  <si>
    <t>TAK- A i B</t>
  </si>
  <si>
    <t>TAK A i B</t>
  </si>
  <si>
    <t>termoizolacja 2007</t>
  </si>
  <si>
    <t>termoizolacja 2006</t>
  </si>
  <si>
    <t>malowanie 2014</t>
  </si>
  <si>
    <t>Termoizolacja budynku 31.10.2008r, okablowanie strukturalne 31.08.2009, wykonanie sieci audio i video 30.03.2010</t>
  </si>
  <si>
    <t>15.04.,2002 docieplenie budynku, 27.11.2008, wymiana wew. Inst.co, 29.10.2009 dostosowanie pomieszczenia PCPR dla potrzeb osób niepełnosprawnych</t>
  </si>
  <si>
    <t>6.</t>
  </si>
  <si>
    <t xml:space="preserve">6. </t>
  </si>
  <si>
    <t>cegła</t>
  </si>
  <si>
    <t>drewno</t>
  </si>
  <si>
    <t>blacha</t>
  </si>
  <si>
    <t>papa</t>
  </si>
  <si>
    <t>słupy stalowe z okładziną z blachy</t>
  </si>
  <si>
    <t>suprex</t>
  </si>
  <si>
    <t>Czy budynek znajduje się pod nadzorem konserwatora zabytków</t>
  </si>
  <si>
    <t>ul. Kwiatowa 1a, 26-300 Opoczno</t>
  </si>
  <si>
    <t>*) Garaż blaszany, ul. Armii Krajowej 2A</t>
  </si>
  <si>
    <t>Budynek główny, ul. Stawowa 21/25, Drzewica</t>
  </si>
  <si>
    <t>Pralnia, ul. Stawowa 21/25, Drzewica</t>
  </si>
  <si>
    <t>Magazyn + kuchnia, ul. Stawowa 21/25, Drzewica</t>
  </si>
  <si>
    <t>Przechowalnia zwłok, ul. Stalowa 21/25, Drzewica</t>
  </si>
  <si>
    <t>768-15-40-929</t>
  </si>
  <si>
    <t>eternit</t>
  </si>
  <si>
    <t>Budynek szkolny, ul. Staszica 5, Drzewica</t>
  </si>
  <si>
    <t>Budynek szkolny, ul. Piotrkowska 61, Opoczno</t>
  </si>
  <si>
    <t>Sala gimnastyczna, ul. Piotrkowska 61, Opoczno</t>
  </si>
  <si>
    <t>Stołówka, ul. Piotrkowska 61, Opoczno</t>
  </si>
  <si>
    <t>Piwnica, ul. Piotrkowska 61, Opoczno</t>
  </si>
  <si>
    <t>*) Budynek Domu</t>
  </si>
  <si>
    <t>*) Budynek gospodarczy</t>
  </si>
  <si>
    <t>lata 60-te</t>
  </si>
  <si>
    <t>suporex</t>
  </si>
  <si>
    <t>żelbetowy</t>
  </si>
  <si>
    <t>1.1</t>
  </si>
  <si>
    <t>1.2</t>
  </si>
  <si>
    <t>1.3</t>
  </si>
  <si>
    <t>2.1</t>
  </si>
  <si>
    <t>2.2</t>
  </si>
  <si>
    <t>2.3</t>
  </si>
  <si>
    <t>2.4</t>
  </si>
  <si>
    <t>2.5</t>
  </si>
  <si>
    <t>Pomieszczenia wynajmowane w budynku Zespołu Szkół Ponadgimnazjalnych w Drzewicy, ul. Staszica 5</t>
  </si>
  <si>
    <t>3.1</t>
  </si>
  <si>
    <t>3.2</t>
  </si>
  <si>
    <t>4.1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</si>
  <si>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</si>
  <si>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</si>
  <si>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</si>
  <si>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</si>
  <si>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</si>
  <si>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</si>
  <si>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</si>
  <si>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</si>
  <si>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</si>
  <si>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</si>
  <si>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</si>
  <si>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</si>
  <si>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</si>
  <si>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8.1</t>
  </si>
  <si>
    <t>9.1</t>
  </si>
  <si>
    <t>10.1</t>
  </si>
  <si>
    <t>10.2</t>
  </si>
  <si>
    <t>10.3</t>
  </si>
  <si>
    <t>11.1</t>
  </si>
  <si>
    <t>11.2</t>
  </si>
  <si>
    <t>11.3</t>
  </si>
  <si>
    <t>11.4</t>
  </si>
  <si>
    <t>12.1</t>
  </si>
  <si>
    <t>12.2</t>
  </si>
  <si>
    <t>12.3</t>
  </si>
  <si>
    <t>13.1</t>
  </si>
  <si>
    <t>13.2</t>
  </si>
  <si>
    <t>13.3</t>
  </si>
  <si>
    <t>Czy została przeprowadzona okresowa kontrola stanu technicznego obiektu budowlanego zgodnie z art.. 62 ustawy prawo budowlane *)</t>
  </si>
  <si>
    <t>*) Budynek Ośrodka Zdrowia, Kraśnica</t>
  </si>
  <si>
    <t>Pomieszczenia wynajmowane, Punkt Potwierdzania Gotowości, ul. Warszawska 11, Drzewica</t>
  </si>
  <si>
    <t>stalowy</t>
  </si>
  <si>
    <t>stalowa</t>
  </si>
  <si>
    <t>budynki wynajmowane od Gminy Żarnów</t>
  </si>
  <si>
    <t>Ubezpieczony</t>
  </si>
  <si>
    <t>RAZEM</t>
  </si>
  <si>
    <t>OOO294533</t>
  </si>
  <si>
    <t>Hydranty wewnętrzne:
Liczba sprawnych hydrantów wewnętrznych: 3 szt</t>
  </si>
  <si>
    <t>1.4</t>
  </si>
  <si>
    <t>Budynek główny - Białaczów Piotrkowska21</t>
  </si>
  <si>
    <t xml:space="preserve">TAK </t>
  </si>
  <si>
    <t>1.5</t>
  </si>
  <si>
    <t>Budynek mieszkalny  Białaczów Piotrkowska21</t>
  </si>
  <si>
    <t>1.6</t>
  </si>
  <si>
    <t>Garaże i warsztaty  Białaczów Piotrkowska21</t>
  </si>
  <si>
    <t>1.7</t>
  </si>
  <si>
    <t>Magazyn chemiczny  Białaczów Piotrkowska21</t>
  </si>
  <si>
    <t>1.8</t>
  </si>
  <si>
    <t>Stodoła, chlewnia i pralnia  Białaczów Piotrkowska21</t>
  </si>
  <si>
    <t>1.9</t>
  </si>
  <si>
    <t>Budynek gospodarczy Białaczów Piotrkowska22</t>
  </si>
  <si>
    <t>Piwnica  murowana</t>
  </si>
  <si>
    <t>Pojemnik na obornik</t>
  </si>
  <si>
    <t>Piwnica chlewni</t>
  </si>
  <si>
    <t>Białaczów Piotrkowska 21</t>
  </si>
  <si>
    <t>000228460</t>
  </si>
  <si>
    <t>768-13-09-020</t>
  </si>
  <si>
    <t>ul. Piotrkowska 61, ul. Armii Krajowej 2 26-300 Opoczno</t>
  </si>
  <si>
    <t>Modernizacja ogrodzenie</t>
  </si>
  <si>
    <t>1. Starostwo Powiatowe w Opocznie</t>
  </si>
  <si>
    <t>2. Dom Pomocy Społecznej dla Dorosłych w Drzewicy</t>
  </si>
  <si>
    <t>3. Poradnia Psychologiczna- Pedagogiczna w Opocznie z filią Poradni Psychologiczno- Pedagogicznej w Drzewicy</t>
  </si>
  <si>
    <t>4. Powiatowe Centrum Pomocy Rodzinie</t>
  </si>
  <si>
    <t>5. Powiatowy Urząd Pracy w Opocznie</t>
  </si>
  <si>
    <t>6. Zarząd Dróg Powiatowych</t>
  </si>
  <si>
    <t>11. Specjalny Ośrodek Szkolno-Wychowawczy "Centrum Edukacji i Rozwoju" w Opocznie</t>
  </si>
  <si>
    <t>11.5.</t>
  </si>
  <si>
    <t>799-14-68-586</t>
  </si>
  <si>
    <t>7.I  Liceum Ogólnokształcące im. Stefana Żeromskiego w Opocznie</t>
  </si>
  <si>
    <t>Hydranty zewnętrzne:
Liczba sprawnych hydrantów zewnętrznych: 2</t>
  </si>
  <si>
    <t>2001/rozbudowa 2017</t>
  </si>
  <si>
    <t xml:space="preserve">*) Budynek administracyjno-biurowy, ul. Kwiatowa 1a, Opoczno </t>
  </si>
  <si>
    <t>8.2</t>
  </si>
  <si>
    <t>10. Powatowe Centrum Kształcenia Zawodowego i Ustawicznego w Mroczkowie Gościnnym</t>
  </si>
  <si>
    <t>13.4</t>
  </si>
  <si>
    <t>*) budynek gospodarczy</t>
  </si>
  <si>
    <t>Budynek szkolny wraz z nowym skrzydłem, ul. Kossaka 1a, Opoczno</t>
  </si>
  <si>
    <t>1977/2017</t>
  </si>
  <si>
    <t>rozbudowa obiektu 01.2015 - 07.2017</t>
  </si>
  <si>
    <t>Zabezpieczenia przeciwkradzieżowe</t>
  </si>
  <si>
    <t xml:space="preserve">Zabezpieczenia ppoż. </t>
  </si>
  <si>
    <t>Żaluzje metalowe  w części okien parteru</t>
  </si>
  <si>
    <t>00-24</t>
  </si>
  <si>
    <t>7.</t>
  </si>
  <si>
    <t>8.</t>
  </si>
  <si>
    <t>9.</t>
  </si>
  <si>
    <t>11.5</t>
  </si>
  <si>
    <t>Stały dozór fizyczny - ochrona własna 
W godzinach: ……24H…….</t>
  </si>
  <si>
    <t>Hydranty wewnętrzne:
Liczba sprawnych hydrantów wewnętrznych:…3…….</t>
  </si>
  <si>
    <t>Stały dozór fizyczny - ochrona własna 
W godzinach: …24 H……….</t>
  </si>
  <si>
    <t>Hydranty wewnętrzne:
Liczba sprawnych hydrantów wewnętrznych:……4….</t>
  </si>
  <si>
    <t xml:space="preserve"> wszystkie pomieszczenia</t>
  </si>
  <si>
    <t>Stały dozór fizyczny - ochrona własna 
W godzinach: …………6-14.</t>
  </si>
  <si>
    <t>gaśnice
Liczba sprawnych gaśnic:………5.</t>
  </si>
  <si>
    <t>Stały dozór fizyczny - ochrona własna 
W godzinach: …6-14</t>
  </si>
  <si>
    <t>gaśnice 
Liczba sprawnych gaśnic:   3</t>
  </si>
  <si>
    <t>Hydranty wewnętrzne:
Liczba sprawnych hydrantów wewnętrznych 1</t>
  </si>
  <si>
    <r>
      <t xml:space="preserve">Czy okna budynków są okratowane POKÓJ nr 1, serwerownia, pom. Nr 13 oraz korytarz I piętro, archiwum, pomieszczenia zlokalizowane na parterze
</t>
    </r>
    <r>
      <rPr>
        <i/>
        <sz val="9"/>
        <rFont val="Times New Roman"/>
        <family val="1"/>
        <charset val="238"/>
      </rPr>
      <t>(jeśli tak proszę podać które i w jakich pomieszczeniach)</t>
    </r>
  </si>
  <si>
    <t xml:space="preserve">
Liczba sprawnych gaśnic:……8.</t>
  </si>
  <si>
    <t>Monitoring własny, kamery ale nieprzemysłowe</t>
  </si>
  <si>
    <t>pomieszczenia użytkowane przez PUP w Opocznie</t>
  </si>
  <si>
    <t>gaśnice
Liczba sprawnych gaśnic:………1</t>
  </si>
  <si>
    <t>gaśnice
Liczba sprawnych gaśnic:… 1 gaśnica samochodowa…….</t>
  </si>
  <si>
    <r>
      <t>Stały dozór fizyczny - ochrona własna 
W godzinach: -od poniedziałku do piątku od godz. 63</t>
    </r>
    <r>
      <rPr>
        <vertAlign val="superscript"/>
        <sz val="9"/>
        <rFont val="Times New Roman"/>
        <family val="1"/>
        <charset val="238"/>
      </rPr>
      <t>0</t>
    </r>
    <r>
      <rPr>
        <sz val="9"/>
        <rFont val="Times New Roman"/>
        <family val="1"/>
        <charset val="238"/>
      </rPr>
      <t xml:space="preserve"> do godz. 21</t>
    </r>
    <r>
      <rPr>
        <vertAlign val="superscript"/>
        <sz val="9"/>
        <rFont val="Times New Roman"/>
        <family val="1"/>
        <charset val="238"/>
      </rPr>
      <t xml:space="preserve">00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- sobota od godz. 63</t>
    </r>
    <r>
      <rPr>
        <vertAlign val="superscript"/>
        <sz val="9"/>
        <rFont val="Times New Roman"/>
        <family val="1"/>
        <charset val="238"/>
      </rPr>
      <t>0</t>
    </r>
    <r>
      <rPr>
        <sz val="9"/>
        <rFont val="Times New Roman"/>
        <family val="1"/>
        <charset val="238"/>
      </rPr>
      <t xml:space="preserve"> do godz 05</t>
    </r>
    <r>
      <rPr>
        <vertAlign val="superscript"/>
        <sz val="9"/>
        <rFont val="Times New Roman"/>
        <family val="1"/>
        <charset val="238"/>
      </rPr>
      <t xml:space="preserve">00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  -  niedziela i dni świąteczne  od godz. 22</t>
    </r>
    <r>
      <rPr>
        <vertAlign val="superscript"/>
        <sz val="9"/>
        <rFont val="Times New Roman"/>
        <family val="1"/>
        <charset val="238"/>
      </rPr>
      <t>00</t>
    </r>
    <r>
      <rPr>
        <sz val="9"/>
        <rFont val="Times New Roman"/>
        <family val="1"/>
        <charset val="238"/>
      </rPr>
      <t xml:space="preserve"> do godz. 6</t>
    </r>
    <r>
      <rPr>
        <vertAlign val="superscript"/>
        <sz val="9"/>
        <rFont val="Times New Roman"/>
        <family val="1"/>
        <charset val="238"/>
      </rPr>
      <t>00</t>
    </r>
    <r>
      <rPr>
        <sz val="9"/>
        <rFont val="Times New Roman"/>
        <family val="1"/>
        <charset val="238"/>
      </rPr>
      <t>.</t>
    </r>
  </si>
  <si>
    <t xml:space="preserve">Hydranty zewnętrzne:
Liczba sprawnych hydrantów zewnętrznych: </t>
  </si>
  <si>
    <t>TAK - uruchamiana ręcznie</t>
  </si>
  <si>
    <t>Bezpieczne szyby w oknach</t>
  </si>
  <si>
    <t>gaśnice
Liczba sprawnych gaśnic:  23 sztuk</t>
  </si>
  <si>
    <t>Hydranty zewnętrzne:
Liczba sprawnych hydrantów zewnętrznych: 1 sztuka</t>
  </si>
  <si>
    <t>budynek szkolny</t>
  </si>
  <si>
    <t>nowe skrzydło budynku</t>
  </si>
  <si>
    <t>gaśnice
Liczba sprawnych gaśnic:11</t>
  </si>
  <si>
    <t>Stały dozór fizyczny - ochrona własna 7
W godzinach: 7.00.-21.00</t>
  </si>
  <si>
    <t>Hydranty zewnętrzne:
Liczba sprawnych hydrantów zewnętrznych:0</t>
  </si>
  <si>
    <t>gaśnice
Liczba sprawnych gaśnic:6</t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</si>
  <si>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pomieszczeniach)pracownia komputerowa, biblioteka, gabinet logopedyczny</t>
    </r>
  </si>
  <si>
    <t>gaśnice
Liczba sprawnych gaśnic: 6 szt</t>
  </si>
  <si>
    <t>Stały dozór fizyczny - ochrona własna 
W godzinach: 24 godz</t>
  </si>
  <si>
    <t>Sprawna instalacja gaśnicza
Rodzaj instalacji gaśniczej: proszkowa</t>
  </si>
  <si>
    <t>Stały dozór fizyczny - pracownicy firmy ochrony mienia. W godzinach: 24 g</t>
  </si>
  <si>
    <t>gaśnice
Liczba sprawnych gaśnic: 1</t>
  </si>
  <si>
    <t>Sprawna instalacja gaśnicza
Rodzaj instalacji gaśniczej: halonowa</t>
  </si>
  <si>
    <t>gaśnice
Liczba sprawnych gaśnic: 2</t>
  </si>
  <si>
    <t>gaśnice
Liczba sprawnych gaśnic: 4</t>
  </si>
  <si>
    <t xml:space="preserve">nie dotyczy </t>
  </si>
  <si>
    <t>gaśnice
Liczba sprawnych gaśnic: 20</t>
  </si>
  <si>
    <t>Hydranty wewnętrzne: 
Liczba sprawnych hydrantów wewnętrznych: 5</t>
  </si>
  <si>
    <t>gaśnice
Liczba sprawnych gaśnic: 7</t>
  </si>
  <si>
    <t>Hydranty wewnętrzne:
Liczba sprawnych hydrantów wewnętrznych: 20 szt</t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</si>
  <si>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pomieszczeniach)wszystkie pomieszczenia na parterze</t>
    </r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</si>
  <si>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 wszystkie pomieszczenia</t>
    </r>
  </si>
  <si>
    <t>Cena za 1 m2 powierzchni użytkowej dla wartości odtworzeniowej</t>
  </si>
  <si>
    <t>13. Dom Pomocy Społecznej w Niemojowicach</t>
  </si>
  <si>
    <t>Mroczków Gościnnny 1, 26-300 Opoczno</t>
  </si>
  <si>
    <t>14.1</t>
  </si>
  <si>
    <t>15.1</t>
  </si>
  <si>
    <t>12. Zespół Szkół Powiatowych w Żarnowie</t>
  </si>
  <si>
    <t>ul. Rolna 6, 26-300 Opoczno</t>
  </si>
  <si>
    <t>1.10</t>
  </si>
  <si>
    <t>1.11</t>
  </si>
  <si>
    <t>cegła kratówka</t>
  </si>
  <si>
    <t>DZ-3</t>
  </si>
  <si>
    <t>cegła silikatowa</t>
  </si>
  <si>
    <t>*) budynek po byłym Ośrodku Zdrowia w Szadkowicach</t>
  </si>
  <si>
    <t>*) budynek po byłym Ośrodku Zdrowia Błogie Szlacheckie</t>
  </si>
  <si>
    <t>plac i ogrodzenie</t>
  </si>
  <si>
    <t>OZ Szadkowice</t>
  </si>
  <si>
    <t>teren orodzony</t>
  </si>
  <si>
    <t>teren ogrodzony z 3 stron;
Zaluzje metalowe na oknach parteru</t>
  </si>
  <si>
    <t>001045861</t>
  </si>
  <si>
    <t xml:space="preserve">Agregaty gaśnicze:
Liczba sprawnych agregatów gaśniczych:  </t>
  </si>
  <si>
    <t>8. Zespół Szkół Powiatowych im. Stanisława Staszica</t>
  </si>
  <si>
    <t>000184359</t>
  </si>
  <si>
    <t>9. Zespół Szkół Powiatowych w Drzewicy</t>
  </si>
  <si>
    <t>pustak</t>
  </si>
  <si>
    <t>monolityczne żelbetowe</t>
  </si>
  <si>
    <t>stropodach</t>
  </si>
  <si>
    <t>papa termozgrezwalna</t>
  </si>
  <si>
    <t>ul. Cicha 1a 26-330 Żarnów</t>
  </si>
  <si>
    <t>cegła, kamień</t>
  </si>
  <si>
    <t>DMS, kleina, drewno</t>
  </si>
  <si>
    <t>blacha trapezowa</t>
  </si>
  <si>
    <t>żelebton</t>
  </si>
  <si>
    <t>14. Powiatowa Placówka Opiekuńczo-Wychowawcza "Przystań" w Żarnowie</t>
  </si>
  <si>
    <t>15. Powiatowa Placówka Opiekuńczo-Wychowawcza "Pałacyk" w Mroczkowie Gościnnym</t>
  </si>
  <si>
    <t>dobry</t>
  </si>
  <si>
    <t>nie</t>
  </si>
  <si>
    <t>oświetlenie placu</t>
  </si>
  <si>
    <t>Solec 4</t>
  </si>
  <si>
    <t>ogrodzenie bazy wzdłóż placu</t>
  </si>
  <si>
    <t>zasieki</t>
  </si>
  <si>
    <t>Rolna 5, Opoczno</t>
  </si>
  <si>
    <t>ogrodzenie z siatki i katkownika</t>
  </si>
  <si>
    <t>ogrodzenie zasieki</t>
  </si>
  <si>
    <t>ul. Kwiatowa 1a, 
Obwód Drogowo-Mostowy w Opocznie ul. Rolna 5, 26-300 Opoczno, 
Obwód Drogowo-Mostowy w Solcu - Solec 26, 26-333 Paradyż, 
teren Powiatu Opoczyńskiego</t>
  </si>
  <si>
    <t>liczba pracowników</t>
  </si>
  <si>
    <t>liczba uczniów</t>
  </si>
  <si>
    <t>PKD</t>
  </si>
  <si>
    <t>8560Z</t>
  </si>
  <si>
    <t>Budynek garażowy *)</t>
  </si>
  <si>
    <t>place postojowe</t>
  </si>
  <si>
    <t>plac manewrowy</t>
  </si>
  <si>
    <t xml:space="preserve">podziemne zbiorniki na </t>
  </si>
  <si>
    <t>plac-parking</t>
  </si>
  <si>
    <t>8413Z</t>
  </si>
  <si>
    <t>TAK - tylko A</t>
  </si>
  <si>
    <t>Budynek administracyjny, ul. Rolna 6, Opoczno *)</t>
  </si>
  <si>
    <t>8790Z</t>
  </si>
  <si>
    <t>8531Z</t>
  </si>
  <si>
    <t>modernizacja bazy</t>
  </si>
  <si>
    <t>8411Z</t>
  </si>
  <si>
    <t>*) budynek po byłym Ośrodku Zdrowia w Skórkowicach</t>
  </si>
  <si>
    <t>dostateczny</t>
  </si>
  <si>
    <t>8730Z</t>
  </si>
  <si>
    <t>*) Budynek główny, ul. Stawowa 21/25, Drzewica</t>
  </si>
  <si>
    <t>2.6</t>
  </si>
  <si>
    <t>*) zewnętrzna instalacja na gaz</t>
  </si>
  <si>
    <t>parking</t>
  </si>
  <si>
    <t>chodniki</t>
  </si>
  <si>
    <t>oświetlenie terenu zewnętrzne</t>
  </si>
  <si>
    <t>8022Z</t>
  </si>
  <si>
    <t>drogi i chodniki</t>
  </si>
  <si>
    <t>ul. Rolna 6, ul. Armii Krajowej 2A, 26-300 Opoczno; ul. Warszawska 11, 26-340 Drzewica</t>
  </si>
  <si>
    <t>LP</t>
  </si>
  <si>
    <t>Nr rej.</t>
  </si>
  <si>
    <t>Nr VIN</t>
  </si>
  <si>
    <t>Marka</t>
  </si>
  <si>
    <t>Typ</t>
  </si>
  <si>
    <t>Rodzaj</t>
  </si>
  <si>
    <t>Pojemność /ładowność</t>
  </si>
  <si>
    <t>Rok produkcji</t>
  </si>
  <si>
    <t>I rejestracja</t>
  </si>
  <si>
    <t>L. miejsc</t>
  </si>
  <si>
    <t>przebieg</t>
  </si>
  <si>
    <t>Suma ubezpieczenia do SIWZ</t>
  </si>
  <si>
    <t>Aktualny Okres ubezp. OC</t>
  </si>
  <si>
    <t>Aktualny Okres ubezp. AC</t>
  </si>
  <si>
    <t>Aktualny Okres ubezp. NNW</t>
  </si>
  <si>
    <t>Jednostka</t>
  </si>
  <si>
    <t>Zabezpieczenia</t>
  </si>
  <si>
    <t>alarm</t>
  </si>
  <si>
    <t>immobiliser</t>
  </si>
  <si>
    <t>EOP K771</t>
  </si>
  <si>
    <t>TMBDA21Z1B2080844</t>
  </si>
  <si>
    <t>Skoda</t>
  </si>
  <si>
    <t>Octavia</t>
  </si>
  <si>
    <t>osobowy</t>
  </si>
  <si>
    <t>1595 / -</t>
  </si>
  <si>
    <t>Starostwo Powiatowe</t>
  </si>
  <si>
    <t>tak</t>
  </si>
  <si>
    <t>EOP77TU</t>
  </si>
  <si>
    <t>TMBDA21Z1A8014838</t>
  </si>
  <si>
    <t>EOP6G60</t>
  </si>
  <si>
    <t>SXE1P263NES000636</t>
  </si>
  <si>
    <t xml:space="preserve">Neptun </t>
  </si>
  <si>
    <t>N7-263 PTW</t>
  </si>
  <si>
    <t>przyczepa lekka</t>
  </si>
  <si>
    <t>- / 0,597 t </t>
  </si>
  <si>
    <t> 2014</t>
  </si>
  <si>
    <t> Nie dotyczy </t>
  </si>
  <si>
    <t>Nie dotyczy</t>
  </si>
  <si>
    <t>EOP60HJ</t>
  </si>
  <si>
    <t>TMBDX41U198840986</t>
  </si>
  <si>
    <t>Osobowy</t>
  </si>
  <si>
    <t>Powiatowy Urząd Pracy</t>
  </si>
  <si>
    <t>EOP4A04</t>
  </si>
  <si>
    <t>VF1KWODB540586697</t>
  </si>
  <si>
    <t>Renault</t>
  </si>
  <si>
    <t>Kangoo</t>
  </si>
  <si>
    <t>1598 / -</t>
  </si>
  <si>
    <t>Dom Pomocy Społecznej w Drzewicy</t>
  </si>
  <si>
    <t>Zarząd Dróg Powiatowych</t>
  </si>
  <si>
    <t>Fiat</t>
  </si>
  <si>
    <t>Nie dotyczy </t>
  </si>
  <si>
    <t>EOP3R01</t>
  </si>
  <si>
    <t>WF0NXXTTFN7M37396</t>
  </si>
  <si>
    <t>Ford</t>
  </si>
  <si>
    <t xml:space="preserve">Transit </t>
  </si>
  <si>
    <t>Ciężarowy</t>
  </si>
  <si>
    <t>2402 / 1350</t>
  </si>
  <si>
    <t>2008.02.08</t>
  </si>
  <si>
    <t>EOPL226</t>
  </si>
  <si>
    <t>0128737</t>
  </si>
  <si>
    <t>Ursus</t>
  </si>
  <si>
    <t>4512 K</t>
  </si>
  <si>
    <t>Ciągnik rolniczy</t>
  </si>
  <si>
    <t>3865  / -</t>
  </si>
  <si>
    <t>2001.01.19</t>
  </si>
  <si>
    <t>EOPG572</t>
  </si>
  <si>
    <t>0583</t>
  </si>
  <si>
    <t>POM Złotoryja</t>
  </si>
  <si>
    <t>D 45W</t>
  </si>
  <si>
    <t>Przyczepa cieżarowa rolnicza</t>
  </si>
  <si>
    <t>- / 4,0 t</t>
  </si>
  <si>
    <t>1991.07.12</t>
  </si>
  <si>
    <t>EOP51GV</t>
  </si>
  <si>
    <t>SWNB7500070035539</t>
  </si>
  <si>
    <t>Niewiadów</t>
  </si>
  <si>
    <t>B750</t>
  </si>
  <si>
    <t>Przyczepa lekka</t>
  </si>
  <si>
    <t>- / 0,515 t</t>
  </si>
  <si>
    <t>2007.12.10</t>
  </si>
  <si>
    <t>EOP57GL</t>
  </si>
  <si>
    <t>SZB6720XXB1X03135</t>
  </si>
  <si>
    <t>PRONAR</t>
  </si>
  <si>
    <t>T672</t>
  </si>
  <si>
    <t>Przyczepa Ciężarowa Rolnicza</t>
  </si>
  <si>
    <t>- / 8 t</t>
  </si>
  <si>
    <t>2012.02.22</t>
  </si>
  <si>
    <t>EOP51KG</t>
  </si>
  <si>
    <t>000P3B4J47NR01347</t>
  </si>
  <si>
    <t>ZETOR</t>
  </si>
  <si>
    <t>Proxima 2008</t>
  </si>
  <si>
    <t>4156 / -</t>
  </si>
  <si>
    <t>4490 MTG</t>
  </si>
  <si>
    <t>EOP05A3</t>
  </si>
  <si>
    <t>TMBNC25J3F5023245</t>
  </si>
  <si>
    <t>Roomster</t>
  </si>
  <si>
    <t>1390 / -</t>
  </si>
  <si>
    <t>2015.04.02</t>
  </si>
  <si>
    <t>EOP K234</t>
  </si>
  <si>
    <t>SVA100R128D000056</t>
  </si>
  <si>
    <t>Teknamotor</t>
  </si>
  <si>
    <t>Skorpion 120</t>
  </si>
  <si>
    <t>przyczepa specjalna - rębak</t>
  </si>
  <si>
    <t>2008.09.25</t>
  </si>
  <si>
    <t>EOP55Y9</t>
  </si>
  <si>
    <t>ZFA25000002008887</t>
  </si>
  <si>
    <t>Ducato</t>
  </si>
  <si>
    <t>Samochód Ciężarowy</t>
  </si>
  <si>
    <t>2287/
1400</t>
  </si>
  <si>
    <t>2011.07.14</t>
  </si>
  <si>
    <t>EOP6J94</t>
  </si>
  <si>
    <t>FSC Starachowice</t>
  </si>
  <si>
    <t>Star 266</t>
  </si>
  <si>
    <t xml:space="preserve">6842/
</t>
  </si>
  <si>
    <t>1989.06.09</t>
  </si>
  <si>
    <t>EOP 42M9</t>
  </si>
  <si>
    <t>ZGLA00711</t>
  </si>
  <si>
    <t>New Holland</t>
  </si>
  <si>
    <t>TD5.85</t>
  </si>
  <si>
    <t>Ciągnik Rolniczy</t>
  </si>
  <si>
    <t>3387/_</t>
  </si>
  <si>
    <t>2016.09.09</t>
  </si>
  <si>
    <t>EOP 66G5</t>
  </si>
  <si>
    <t>SZB6120XXG1X00997</t>
  </si>
  <si>
    <t>Pronar</t>
  </si>
  <si>
    <t>PT612</t>
  </si>
  <si>
    <t>Przyczepa ciężarowa rolnicza</t>
  </si>
  <si>
    <t>_/12000</t>
  </si>
  <si>
    <t>25.11.2016</t>
  </si>
  <si>
    <t>PKK9379</t>
  </si>
  <si>
    <t>Zetor</t>
  </si>
  <si>
    <t>C360</t>
  </si>
  <si>
    <t>2696 / -</t>
  </si>
  <si>
    <t>Powiatowe Centrum Kształcenia Zawodowego i Ustawicznego</t>
  </si>
  <si>
    <t>EOP72AW</t>
  </si>
  <si>
    <t>W0L0XCF6844421845</t>
  </si>
  <si>
    <t>Opel</t>
  </si>
  <si>
    <t>Corsa C 1,2</t>
  </si>
  <si>
    <t>Osobowy - nauka jazdy</t>
  </si>
  <si>
    <t>1199 / -</t>
  </si>
  <si>
    <t>EOP50UP</t>
  </si>
  <si>
    <t>VNKKG92380A198036</t>
  </si>
  <si>
    <t>Toyota</t>
  </si>
  <si>
    <t>YARIS</t>
  </si>
  <si>
    <t>Osobowy- nauka jazdy</t>
  </si>
  <si>
    <t>998 / -</t>
  </si>
  <si>
    <t>EOP7H07</t>
  </si>
  <si>
    <t>WV2ZZZ7HZEH081393</t>
  </si>
  <si>
    <t>Volkswagen</t>
  </si>
  <si>
    <t>7HC Caravelle</t>
  </si>
  <si>
    <t>1968 / -</t>
  </si>
  <si>
    <t>EOP65W8</t>
  </si>
  <si>
    <t>WV2ZZZ7HZJH065983</t>
  </si>
  <si>
    <t>7HC Kombi</t>
  </si>
  <si>
    <t>osobowy, przewóz osób niepełnosprawnych</t>
  </si>
  <si>
    <t>EOP05P5</t>
  </si>
  <si>
    <t>W2WZZZ7HZHH071246</t>
  </si>
  <si>
    <t>VW</t>
  </si>
  <si>
    <t>7HC</t>
  </si>
  <si>
    <t>1968 /_</t>
  </si>
  <si>
    <t>24.11.2016</t>
  </si>
  <si>
    <t>Wykaz pozostałych pojazdów</t>
  </si>
  <si>
    <t>nr rej</t>
  </si>
  <si>
    <t>Jednostka organizacyjna</t>
  </si>
  <si>
    <t>3CXAPK02257744</t>
  </si>
  <si>
    <t>koparko-ładowarka kołowa</t>
  </si>
  <si>
    <t>JCB3CX</t>
  </si>
  <si>
    <t>*) Budynek czerpnia</t>
  </si>
  <si>
    <t>13.5</t>
  </si>
  <si>
    <t>*) Wiata budowlana</t>
  </si>
  <si>
    <t>Powiatowa Placówka Opiekuńczo-Wychowawcza "Przystań"</t>
  </si>
  <si>
    <t xml:space="preserve">TAK A </t>
  </si>
  <si>
    <t>Warsztaty szkolne *)</t>
  </si>
  <si>
    <t>OC</t>
  </si>
  <si>
    <t>AC</t>
  </si>
  <si>
    <t>EOPMX77</t>
  </si>
  <si>
    <t>Rav 4</t>
  </si>
  <si>
    <t>Starostwo powiatowe</t>
  </si>
  <si>
    <t>EOPGT77</t>
  </si>
  <si>
    <t>Superb</t>
  </si>
  <si>
    <t>RYZYKO</t>
  </si>
  <si>
    <t>ilość szkód</t>
  </si>
  <si>
    <t>kwota wypłat</t>
  </si>
  <si>
    <t>rezerwy
(liczba / kwota)</t>
  </si>
  <si>
    <t>OGIEŃ</t>
  </si>
  <si>
    <t>rezerwa / 20 000,00 zł</t>
  </si>
  <si>
    <t>SZYBY</t>
  </si>
  <si>
    <t>ELEKTRONIKA</t>
  </si>
  <si>
    <t>OC działalności</t>
  </si>
  <si>
    <t>PODSUMOWANIE:</t>
  </si>
  <si>
    <t>1 / 20 000,00 zł</t>
  </si>
  <si>
    <t>Mienie od wszystkich ryzyk</t>
  </si>
  <si>
    <t>3 / 3 912,00 zł</t>
  </si>
  <si>
    <t>1 / 1 500,00 zł</t>
  </si>
  <si>
    <t>od 01.07.2018 do 30.06.2019:</t>
  </si>
  <si>
    <t>od 01.07.2019 do 30.06.2020:</t>
  </si>
  <si>
    <t>od 01.07.2020 do 18.02.2021:</t>
  </si>
  <si>
    <t>1 szkoda</t>
  </si>
  <si>
    <t>Nr.</t>
  </si>
  <si>
    <t>DATA SZKODY</t>
  </si>
  <si>
    <t>ZGŁOSZONA</t>
  </si>
  <si>
    <t>PRZYCZYNA</t>
  </si>
  <si>
    <t>STATUS</t>
  </si>
  <si>
    <t>WYPŁACONO</t>
  </si>
  <si>
    <t>AKTUALNA REZERWA</t>
  </si>
  <si>
    <t>POLISA</t>
  </si>
  <si>
    <t>53 - deszcz nawalny</t>
  </si>
  <si>
    <t>Zamknięta - Wypłacona</t>
  </si>
  <si>
    <t>GB31436</t>
  </si>
  <si>
    <t>72 - dewastacja</t>
  </si>
  <si>
    <t>Zamknięta - Odmówiona</t>
  </si>
  <si>
    <t>107 - niewłaściwe działanie człowieka</t>
  </si>
  <si>
    <t>GB31437</t>
  </si>
  <si>
    <t>90 - nienależyte administrowanie drogami publicznymi</t>
  </si>
  <si>
    <t>67 - wydostanie się wody z urządzeń wodnokanalizacyjnych</t>
  </si>
  <si>
    <t>GB32720550</t>
  </si>
  <si>
    <t>Ponownie otwarta</t>
  </si>
  <si>
    <t>GB32820076</t>
  </si>
  <si>
    <t>W likwidacji</t>
  </si>
  <si>
    <t>Razem</t>
  </si>
  <si>
    <t>8 308,17 zł</t>
  </si>
  <si>
    <t>EOPWM52</t>
  </si>
  <si>
    <t>EOPWN72</t>
  </si>
  <si>
    <t>EOPFG22</t>
  </si>
  <si>
    <t>EOPFW20</t>
  </si>
  <si>
    <t>skoda</t>
  </si>
  <si>
    <t>SLP3CXTS6E0968900</t>
  </si>
  <si>
    <t>20.12.2020-19.12.2021</t>
  </si>
  <si>
    <t>06.02.2021-05.02.2022</t>
  </si>
  <si>
    <t>Specjalny Ośrodek Szkolno-Wychowawczy "Centrum Edukacji"</t>
  </si>
  <si>
    <t>autoalarm</t>
  </si>
  <si>
    <r>
      <t>Pow. użytk. w m</t>
    </r>
    <r>
      <rPr>
        <b/>
        <vertAlign val="superscript"/>
        <sz val="8"/>
        <rFont val="Arial Narrow"/>
        <family val="2"/>
        <charset val="238"/>
      </rPr>
      <t>2</t>
    </r>
  </si>
  <si>
    <t>8899Z</t>
  </si>
  <si>
    <t>Metal-Fach</t>
  </si>
  <si>
    <t>T711/1</t>
  </si>
  <si>
    <t>PT 608</t>
  </si>
  <si>
    <t>ciagnik rolniczy</t>
  </si>
  <si>
    <t>EOPXX18</t>
  </si>
  <si>
    <t>TD5.105</t>
  </si>
  <si>
    <t>TMBDD65J8A3094347</t>
  </si>
  <si>
    <t>02.04.2021-01.04.2022</t>
  </si>
  <si>
    <t>DMC</t>
  </si>
  <si>
    <t>TMBAN7NP3L7035860</t>
  </si>
  <si>
    <t>JTMW43FV00D036489</t>
  </si>
  <si>
    <t>_/8000</t>
  </si>
  <si>
    <t>711111807083.</t>
  </si>
  <si>
    <t>TMBEM25J1E3137932</t>
  </si>
  <si>
    <t>FABIA</t>
  </si>
  <si>
    <t>OSOBOWY</t>
  </si>
  <si>
    <t>1197_</t>
  </si>
  <si>
    <t>SZB6080XXM1X01047</t>
  </si>
  <si>
    <t>przyczepa cieżarowa ROLNICZA</t>
  </si>
  <si>
    <t>_/8272</t>
  </si>
  <si>
    <t>HLRTD510ALLR06055</t>
  </si>
  <si>
    <t>Samochód Specjalny INNY</t>
  </si>
  <si>
    <t>1598_</t>
  </si>
  <si>
    <t>01.02.2021-31.01.2022</t>
  </si>
  <si>
    <t>23.10.2020-22.10.2021</t>
  </si>
  <si>
    <t>16.03.2021-15.03.2022</t>
  </si>
  <si>
    <t>16.12.2020-15.12.2021</t>
  </si>
  <si>
    <t>29.12.2020-28.12.2021</t>
  </si>
  <si>
    <t>19.03.2021-18.03.2022</t>
  </si>
  <si>
    <t>08.06.2020-07.06.2021</t>
  </si>
  <si>
    <t>27.08.2020-26.08.2021</t>
  </si>
  <si>
    <t>24.11.2020-23.11.2021</t>
  </si>
  <si>
    <t>08.01.2021-07.01.2022</t>
  </si>
  <si>
    <t>05.10.2020-04.10.2021</t>
  </si>
  <si>
    <t>01.01.2021-31.12.2021</t>
  </si>
  <si>
    <t>10.12.2020-09.12.2021</t>
  </si>
  <si>
    <t>23.02.2021-22.02.2022</t>
  </si>
  <si>
    <t>25.09.2020-24.09.2021</t>
  </si>
  <si>
    <t>07.03.2021-06.03.2022</t>
  </si>
  <si>
    <t>04.01.2021-03.01.2022</t>
  </si>
  <si>
    <t>25.11.2020-24.11.2021</t>
  </si>
  <si>
    <t>19.05.2021-18.05.2022</t>
  </si>
  <si>
    <t>18.03.2021-17.03.2022</t>
  </si>
  <si>
    <t>24.10.2020-23.10.2021</t>
  </si>
  <si>
    <t>12.01.2021-11.01.2022</t>
  </si>
  <si>
    <t xml:space="preserve">ul. Kwiatowa 1a, ul. Piotrkowska 21 Białaczów, Kraśnica, Szadkowice, Błogie Szlacheckie, Skórkowice   26-300 Opoczno oraz teren Powatu Opoczyńskiego </t>
  </si>
  <si>
    <t>Załącznik nr 1e do SIWZ, zakładka 8 - Wykaz EEI</t>
  </si>
  <si>
    <t>Załącznik nr 1e do SIWZ, zakładka 6 - Wykaz mienia AR</t>
  </si>
  <si>
    <t>Załącznik nr 1e do SIWZ, zakładka 4 - Budowle</t>
  </si>
  <si>
    <t>Załącznik nr 1e do SIWZ - zakładka 2 - Budynki</t>
  </si>
  <si>
    <t>Załącznik nr 1e do SIWZ&lt; zakładka 5 - Zabezpieczenia</t>
  </si>
  <si>
    <t>gaśnice
Liczba sprawnych gaśnic: 38</t>
  </si>
  <si>
    <t>gaśnice 
Liczba sprawnych gaśnic:……8….</t>
  </si>
  <si>
    <t>Hydranty wewnętrzne:
Liczba sprawnych hydrantów wewnętrznych:…4…….</t>
  </si>
  <si>
    <t>gaśnice
Liczba sprawnych gaśnic:………9</t>
  </si>
  <si>
    <t>gaśnice
Liczba sprawnych gaśnic:…2….</t>
  </si>
  <si>
    <t>Hydranty wewnętrzne:
Liczba sprawnych hydrantów wewnętrznych:</t>
  </si>
  <si>
    <t>gaśnice
Liczba sprawnych gaśnic:……….1</t>
  </si>
  <si>
    <t>Hydranty wewnętrzne:
Liczba sprawnych hydrantów wewnętrznych:……….3</t>
  </si>
  <si>
    <t>gaśnice
Liczba sprawnych gaśnic:……….3</t>
  </si>
  <si>
    <t>gaśnice
Liczba sprawnych gaśnic:……….2</t>
  </si>
  <si>
    <t>gaśnice
Liczba sprawnych gaśnic:…</t>
  </si>
  <si>
    <t>gaśnice
Liczba sprawnych gaśnic:  50 sztuk</t>
  </si>
  <si>
    <t>Hydranty wewnętrzne:  
Liczba sprawnych hydrantów wewnętrznych: 16 sztuk</t>
  </si>
  <si>
    <t>gaśnice
Liczba sprawnych gaśnic:</t>
  </si>
  <si>
    <t xml:space="preserve">gaśnice
Liczba sprawnych gaśnic: </t>
  </si>
  <si>
    <t>rolety zewnętrzne w oknach i drzwiach</t>
  </si>
  <si>
    <t>gaśnice
Liczba sprawnych gaśnic: 3</t>
  </si>
  <si>
    <t>drzwi metalowe</t>
  </si>
  <si>
    <t>Stan
(dobry, dostateczny, zły)</t>
  </si>
  <si>
    <t>Nie</t>
  </si>
  <si>
    <t>drewno-krokwie</t>
  </si>
  <si>
    <t>gaśnice
Liczba sprawnych gaśnic:……….6</t>
  </si>
  <si>
    <t>Pomieszczenia wynajmowane w budynku Internatu Specjalnego Ośrodka Szkolno-Wychowawczego "Centrum Edukacji i Rozwoju" im. Św. Jana Pawła II w Opocznie, ul. Armii Krajowej 2</t>
  </si>
  <si>
    <t>Siedziba urzędu, pomieszczenia wynajmowane ul. Armii Krajowej 2A, Opoczno</t>
  </si>
  <si>
    <t>Wyposażenie, maszyny i urządzenia</t>
  </si>
  <si>
    <t>Pomieszczenia wynajmowane w budynku Starostwa</t>
  </si>
  <si>
    <t>*)budynek Placówki
ul. Cicha 1a, 26-330 Żarnów</t>
  </si>
  <si>
    <t>*)budynek Placówki Mroczków Gościnny 1, Opoczno</t>
  </si>
  <si>
    <t>SZKODY KOMUNIKACYJNE W LATACH 2018-2021 (wg stanu na dzień 13.04.2021 r.)</t>
  </si>
  <si>
    <t>SZKODY MAJĄTKOWE W LATACH 2018-2021 wg stanu na dzień 13.04.2021 r.</t>
  </si>
  <si>
    <t>rezerwy - brak</t>
  </si>
  <si>
    <t xml:space="preserve">Suma ubezpieczenia
</t>
  </si>
  <si>
    <r>
      <t>Suma ubezpieczenia w wartości odtworzeniowej przy zastosowaniu ceny za 1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:
</t>
    </r>
    <r>
      <rPr>
        <sz val="10"/>
        <rFont val="Calibri"/>
        <family val="2"/>
        <charset val="238"/>
        <scheme val="minor"/>
      </rPr>
      <t xml:space="preserve">1) 2 200,00 zł / m²dla budynków użyteczności publicznej (administracyjno – biurowe, świetlice, szkoły, placówki)
2) 3 500 zł / m²  hale sportowe
3) 4 000 zł / m²  budynki pod nadzorem konserwatora zabytków (Białaczów)
4) 1 200 zł / m²  budynki gospodarcze, garażowe (w tym w Białaczowie)
5) 900 zł / m²  wiaty
(*) Ubezpieczenie budynków w wartości księgowej brutto (KB) - zazanczone czerwoną czcionką i (*), w przypadku gdy:
-  wartość księgowa brutto jest wyższa od wartości odtworzeniowej lub
- brak danych o powierzchni użytkowej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</si>
</sst>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  <numFmt numFmtId="166" formatCode="#,##0.00&quot; zł&quot;"/>
    <numFmt numFmtId="167" formatCode="_-* #,##0.00&quot; zł&quot;_-;\-* #,##0.00&quot; zł&quot;_-;_-* \-??&quot; zł&quot;_-;_-@_-"/>
    <numFmt numFmtId="168" formatCode="#,##0_ ;\-#,##0\ "/>
    <numFmt numFmtId="169" formatCode="[$-415]#,##0"/>
    <numFmt numFmtId="170" formatCode="[$-415]yyyy\-mm\-dd"/>
    <numFmt numFmtId="171" formatCode="#,##0.00&quot; &quot;[$zł-415];[Red]&quot;-&quot;#,##0.00&quot; &quot;[$zł-415]"/>
    <numFmt numFmtId="172" formatCode="&quot; &quot;#,##0.00&quot; zł &quot;;&quot;-&quot;#,##0.00&quot; zł &quot;;&quot; &quot;&quot;-&quot;#&quot; zł &quot;;&quot; &quot;@&quot; &quot;"/>
  </numFmts>
  <fonts count="7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Arial Narrow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color theme="0"/>
      <name val="Times New Roman"/>
      <family val="1"/>
      <charset val="238"/>
    </font>
    <font>
      <b/>
      <sz val="10"/>
      <color rgb="FF0000FF"/>
      <name val="Calibri"/>
      <family val="2"/>
      <charset val="238"/>
      <scheme val="minor"/>
    </font>
    <font>
      <b/>
      <sz val="10"/>
      <color rgb="FF0000FF"/>
      <name val="Times New Roman"/>
      <family val="1"/>
      <charset val="238"/>
    </font>
    <font>
      <b/>
      <sz val="14"/>
      <color rgb="FF0000FF"/>
      <name val="Times New Roman"/>
      <family val="1"/>
      <charset val="238"/>
    </font>
    <font>
      <b/>
      <sz val="14"/>
      <color rgb="FF0000FF"/>
      <name val="Arial"/>
      <family val="2"/>
      <charset val="238"/>
    </font>
    <font>
      <b/>
      <sz val="10"/>
      <color rgb="FF0000FF"/>
      <name val="Arial Narrow"/>
      <family val="2"/>
      <charset val="238"/>
    </font>
    <font>
      <i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00FF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6"/>
      <name val="Arial Narrow"/>
      <family val="2"/>
      <charset val="238"/>
    </font>
    <font>
      <sz val="11"/>
      <name val="Times New Roman"/>
      <family val="1"/>
      <charset val="238"/>
    </font>
    <font>
      <b/>
      <vertAlign val="superscript"/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4" fillId="0" borderId="0"/>
    <xf numFmtId="0" fontId="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4" fillId="0" borderId="0"/>
  </cellStyleXfs>
  <cellXfs count="84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44" fontId="5" fillId="0" borderId="0" xfId="6" applyFont="1"/>
    <xf numFmtId="0" fontId="3" fillId="0" borderId="0" xfId="0" applyFont="1"/>
    <xf numFmtId="0" fontId="5" fillId="0" borderId="0" xfId="0" applyFont="1" applyBorder="1"/>
    <xf numFmtId="44" fontId="6" fillId="0" borderId="0" xfId="6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/>
    <xf numFmtId="44" fontId="8" fillId="2" borderId="1" xfId="6" applyFont="1" applyFill="1" applyBorder="1" applyAlignment="1">
      <alignment horizontal="right" vertical="top" wrapText="1"/>
    </xf>
    <xf numFmtId="44" fontId="3" fillId="0" borderId="1" xfId="6" applyFont="1" applyBorder="1" applyAlignment="1">
      <alignment vertical="top" wrapText="1"/>
    </xf>
    <xf numFmtId="44" fontId="3" fillId="2" borderId="2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44" fontId="3" fillId="2" borderId="1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0" fillId="0" borderId="0" xfId="0" applyFont="1"/>
    <xf numFmtId="44" fontId="3" fillId="0" borderId="0" xfId="6" applyFont="1"/>
    <xf numFmtId="44" fontId="5" fillId="0" borderId="0" xfId="6" applyFont="1" applyFill="1"/>
    <xf numFmtId="0" fontId="5" fillId="0" borderId="6" xfId="0" applyFont="1" applyBorder="1" applyAlignment="1">
      <alignment horizontal="right"/>
    </xf>
    <xf numFmtId="164" fontId="5" fillId="0" borderId="0" xfId="0" applyNumberFormat="1" applyFont="1" applyBorder="1"/>
    <xf numFmtId="44" fontId="3" fillId="0" borderId="0" xfId="6" applyFont="1" applyFill="1"/>
    <xf numFmtId="44" fontId="3" fillId="0" borderId="0" xfId="6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44" fontId="3" fillId="0" borderId="1" xfId="6" quotePrefix="1" applyFont="1" applyBorder="1" applyAlignment="1">
      <alignment vertical="top" wrapText="1"/>
    </xf>
    <xf numFmtId="44" fontId="5" fillId="0" borderId="1" xfId="6" applyFont="1" applyFill="1" applyBorder="1"/>
    <xf numFmtId="0" fontId="5" fillId="0" borderId="1" xfId="0" applyFont="1" applyBorder="1" applyAlignment="1">
      <alignment vertical="top" wrapText="1"/>
    </xf>
    <xf numFmtId="44" fontId="17" fillId="0" borderId="1" xfId="6" applyFont="1" applyFill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17" fillId="0" borderId="0" xfId="0" applyFont="1" applyBorder="1"/>
    <xf numFmtId="0" fontId="20" fillId="0" borderId="0" xfId="0" applyFont="1" applyAlignment="1"/>
    <xf numFmtId="0" fontId="17" fillId="0" borderId="1" xfId="0" applyFont="1" applyFill="1" applyBorder="1" applyAlignment="1">
      <alignment vertical="center" wrapText="1"/>
    </xf>
    <xf numFmtId="44" fontId="17" fillId="0" borderId="1" xfId="6" applyFont="1" applyFill="1" applyBorder="1" applyAlignment="1">
      <alignment vertical="center"/>
    </xf>
    <xf numFmtId="44" fontId="17" fillId="0" borderId="1" xfId="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5" fontId="17" fillId="0" borderId="0" xfId="6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44" fontId="20" fillId="0" borderId="1" xfId="6" applyFont="1" applyBorder="1" applyAlignment="1">
      <alignment horizontal="center"/>
    </xf>
    <xf numFmtId="44" fontId="17" fillId="0" borderId="1" xfId="6" applyFont="1" applyFill="1" applyBorder="1"/>
    <xf numFmtId="0" fontId="17" fillId="0" borderId="1" xfId="0" quotePrefix="1" applyFont="1" applyBorder="1" applyAlignment="1">
      <alignment horizontal="left"/>
    </xf>
    <xf numFmtId="0" fontId="17" fillId="0" borderId="1" xfId="0" applyFont="1" applyBorder="1" applyAlignment="1"/>
    <xf numFmtId="0" fontId="5" fillId="0" borderId="6" xfId="0" applyFont="1" applyBorder="1" applyAlignment="1">
      <alignment horizontal="center"/>
    </xf>
    <xf numFmtId="44" fontId="3" fillId="0" borderId="1" xfId="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/>
    </xf>
    <xf numFmtId="44" fontId="20" fillId="0" borderId="8" xfId="0" applyNumberFormat="1" applyFont="1" applyBorder="1"/>
    <xf numFmtId="0" fontId="17" fillId="0" borderId="1" xfId="0" applyFont="1" applyFill="1" applyBorder="1" applyAlignment="1">
      <alignment horizontal="left" vertical="center"/>
    </xf>
    <xf numFmtId="44" fontId="20" fillId="0" borderId="1" xfId="0" applyNumberFormat="1" applyFont="1" applyBorder="1"/>
    <xf numFmtId="0" fontId="17" fillId="0" borderId="5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44" fontId="5" fillId="6" borderId="7" xfId="6" applyFont="1" applyFill="1" applyBorder="1"/>
    <xf numFmtId="10" fontId="3" fillId="0" borderId="0" xfId="6" applyNumberFormat="1" applyFont="1" applyFill="1"/>
    <xf numFmtId="44" fontId="17" fillId="0" borderId="0" xfId="0" applyNumberFormat="1" applyFont="1"/>
    <xf numFmtId="0" fontId="17" fillId="0" borderId="0" xfId="0" applyFont="1" applyFill="1" applyBorder="1" applyAlignment="1">
      <alignment horizontal="center"/>
    </xf>
    <xf numFmtId="166" fontId="17" fillId="0" borderId="0" xfId="8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>
      <alignment horizontal="left"/>
    </xf>
    <xf numFmtId="44" fontId="26" fillId="0" borderId="1" xfId="6" applyFont="1" applyFill="1" applyBorder="1"/>
    <xf numFmtId="44" fontId="25" fillId="0" borderId="1" xfId="6" applyFont="1" applyFill="1" applyBorder="1"/>
    <xf numFmtId="0" fontId="20" fillId="0" borderId="1" xfId="0" applyFont="1" applyFill="1" applyBorder="1" applyAlignment="1">
      <alignment vertical="center" wrapText="1"/>
    </xf>
    <xf numFmtId="44" fontId="17" fillId="6" borderId="1" xfId="6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4" fillId="6" borderId="1" xfId="0" applyFont="1" applyFill="1" applyBorder="1" applyAlignment="1">
      <alignment horizontal="center" vertical="center" wrapText="1"/>
    </xf>
    <xf numFmtId="0" fontId="31" fillId="0" borderId="1" xfId="0" applyFont="1" applyFill="1" applyBorder="1"/>
    <xf numFmtId="0" fontId="31" fillId="2" borderId="1" xfId="0" applyFont="1" applyFill="1" applyBorder="1"/>
    <xf numFmtId="0" fontId="26" fillId="2" borderId="4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/>
    <xf numFmtId="0" fontId="25" fillId="2" borderId="1" xfId="0" applyFont="1" applyFill="1" applyBorder="1"/>
    <xf numFmtId="0" fontId="25" fillId="0" borderId="3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44" fontId="32" fillId="0" borderId="3" xfId="6" applyFont="1" applyFill="1" applyBorder="1" applyAlignment="1">
      <alignment vertical="center"/>
    </xf>
    <xf numFmtId="44" fontId="33" fillId="6" borderId="3" xfId="6" applyFont="1" applyFill="1" applyBorder="1" applyAlignment="1">
      <alignment vertical="center"/>
    </xf>
    <xf numFmtId="0" fontId="25" fillId="0" borderId="3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44" fontId="32" fillId="0" borderId="1" xfId="6" applyFont="1" applyFill="1" applyBorder="1" applyAlignment="1">
      <alignment vertical="center"/>
    </xf>
    <xf numFmtId="165" fontId="34" fillId="6" borderId="1" xfId="6" applyNumberFormat="1" applyFont="1" applyFill="1" applyBorder="1" applyAlignment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2" fontId="25" fillId="6" borderId="2" xfId="0" applyNumberFormat="1" applyFont="1" applyFill="1" applyBorder="1" applyAlignment="1">
      <alignment horizontal="center" vertical="center" wrapText="1"/>
    </xf>
    <xf numFmtId="44" fontId="32" fillId="0" borderId="2" xfId="6" applyFont="1" applyFill="1" applyBorder="1" applyAlignment="1">
      <alignment vertical="center"/>
    </xf>
    <xf numFmtId="0" fontId="25" fillId="0" borderId="2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44" fontId="33" fillId="6" borderId="1" xfId="6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2" fontId="25" fillId="2" borderId="11" xfId="0" applyNumberFormat="1" applyFont="1" applyFill="1" applyBorder="1" applyAlignment="1">
      <alignment horizontal="center" vertical="center" wrapText="1"/>
    </xf>
    <xf numFmtId="44" fontId="32" fillId="2" borderId="11" xfId="6" applyFont="1" applyFill="1" applyBorder="1" applyAlignment="1">
      <alignment vertical="center"/>
    </xf>
    <xf numFmtId="44" fontId="33" fillId="2" borderId="11" xfId="6" applyFont="1" applyFill="1" applyBorder="1" applyAlignment="1">
      <alignment vertical="center"/>
    </xf>
    <xf numFmtId="0" fontId="26" fillId="8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44" fontId="33" fillId="0" borderId="3" xfId="6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44" fontId="33" fillId="0" borderId="1" xfId="6" applyFont="1" applyFill="1" applyBorder="1" applyAlignment="1">
      <alignment vertical="center"/>
    </xf>
    <xf numFmtId="2" fontId="25" fillId="0" borderId="2" xfId="0" applyNumberFormat="1" applyFont="1" applyFill="1" applyBorder="1" applyAlignment="1">
      <alignment horizontal="center" vertical="center" wrapText="1"/>
    </xf>
    <xf numFmtId="44" fontId="33" fillId="0" borderId="2" xfId="6" applyFont="1" applyFill="1" applyBorder="1" applyAlignment="1">
      <alignment vertical="center"/>
    </xf>
    <xf numFmtId="0" fontId="26" fillId="2" borderId="11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center" vertical="center" wrapText="1"/>
    </xf>
    <xf numFmtId="2" fontId="28" fillId="2" borderId="11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quotePrefix="1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left" vertical="center" wrapText="1"/>
    </xf>
    <xf numFmtId="0" fontId="26" fillId="2" borderId="11" xfId="0" quotePrefix="1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44" fontId="32" fillId="0" borderId="14" xfId="6" applyFont="1" applyFill="1" applyBorder="1" applyAlignment="1">
      <alignment vertical="center"/>
    </xf>
    <xf numFmtId="44" fontId="33" fillId="0" borderId="14" xfId="6" applyFont="1" applyFill="1" applyBorder="1" applyAlignment="1">
      <alignment vertical="center"/>
    </xf>
    <xf numFmtId="0" fontId="26" fillId="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3" xfId="0" quotePrefix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26" fillId="2" borderId="4" xfId="0" quotePrefix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/>
    </xf>
    <xf numFmtId="44" fontId="26" fillId="6" borderId="1" xfId="0" applyNumberFormat="1" applyFont="1" applyFill="1" applyBorder="1" applyAlignment="1">
      <alignment horizontal="center" vertical="center"/>
    </xf>
    <xf numFmtId="16" fontId="25" fillId="0" borderId="2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37" fillId="6" borderId="2" xfId="0" applyFont="1" applyFill="1" applyBorder="1" applyAlignment="1">
      <alignment horizontal="center" vertical="center"/>
    </xf>
    <xf numFmtId="0" fontId="27" fillId="0" borderId="1" xfId="0" applyFont="1" applyFill="1" applyBorder="1"/>
    <xf numFmtId="0" fontId="27" fillId="0" borderId="1" xfId="0" applyFont="1" applyBorder="1"/>
    <xf numFmtId="0" fontId="25" fillId="3" borderId="1" xfId="0" applyFont="1" applyFill="1" applyBorder="1"/>
    <xf numFmtId="0" fontId="25" fillId="0" borderId="2" xfId="0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44" fontId="32" fillId="0" borderId="3" xfId="6" applyFont="1" applyFill="1" applyBorder="1"/>
    <xf numFmtId="2" fontId="25" fillId="0" borderId="1" xfId="0" applyNumberFormat="1" applyFont="1" applyFill="1" applyBorder="1" applyAlignment="1">
      <alignment horizontal="center" vertical="center"/>
    </xf>
    <xf numFmtId="44" fontId="32" fillId="0" borderId="1" xfId="6" applyFont="1" applyFill="1" applyBorder="1"/>
    <xf numFmtId="0" fontId="25" fillId="0" borderId="1" xfId="0" applyFont="1" applyFill="1" applyBorder="1" applyAlignment="1">
      <alignment wrapText="1"/>
    </xf>
    <xf numFmtId="44" fontId="32" fillId="0" borderId="1" xfId="6" applyNumberFormat="1" applyFont="1" applyFill="1" applyBorder="1"/>
    <xf numFmtId="0" fontId="25" fillId="0" borderId="1" xfId="0" applyFont="1" applyBorder="1" applyAlignment="1"/>
    <xf numFmtId="0" fontId="26" fillId="6" borderId="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17" fillId="0" borderId="0" xfId="0" applyFont="1" applyFill="1"/>
    <xf numFmtId="0" fontId="14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7" fillId="0" borderId="1" xfId="0" applyFont="1" applyFill="1" applyBorder="1"/>
    <xf numFmtId="0" fontId="29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0" fontId="17" fillId="0" borderId="1" xfId="3" applyFont="1" applyFill="1" applyBorder="1" applyAlignment="1">
      <alignment vertical="center"/>
    </xf>
    <xf numFmtId="0" fontId="29" fillId="0" borderId="1" xfId="3" applyFont="1" applyBorder="1" applyAlignment="1">
      <alignment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9" fillId="11" borderId="1" xfId="3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44" fontId="33" fillId="6" borderId="2" xfId="6" applyFont="1" applyFill="1" applyBorder="1" applyAlignment="1">
      <alignment vertical="center"/>
    </xf>
    <xf numFmtId="0" fontId="25" fillId="2" borderId="11" xfId="0" applyFont="1" applyFill="1" applyBorder="1" applyAlignment="1">
      <alignment horizontal="left" vertical="top" wrapText="1"/>
    </xf>
    <xf numFmtId="44" fontId="5" fillId="6" borderId="1" xfId="6" applyFont="1" applyFill="1" applyBorder="1" applyAlignment="1" applyProtection="1">
      <alignment horizontal="right" vertical="top" wrapText="1"/>
      <protection locked="0"/>
    </xf>
    <xf numFmtId="44" fontId="5" fillId="6" borderId="1" xfId="6" applyFont="1" applyFill="1" applyBorder="1" applyAlignment="1" applyProtection="1">
      <alignment horizontal="right" wrapText="1"/>
      <protection locked="0"/>
    </xf>
    <xf numFmtId="44" fontId="5" fillId="6" borderId="1" xfId="6" applyNumberFormat="1" applyFont="1" applyFill="1" applyBorder="1" applyAlignment="1" applyProtection="1">
      <alignment horizontal="right" vertical="top" wrapText="1"/>
      <protection locked="0"/>
    </xf>
    <xf numFmtId="0" fontId="1" fillId="0" borderId="4" xfId="0" applyFont="1" applyFill="1" applyBorder="1" applyAlignment="1"/>
    <xf numFmtId="0" fontId="25" fillId="0" borderId="2" xfId="0" applyFont="1" applyBorder="1" applyAlignment="1"/>
    <xf numFmtId="0" fontId="25" fillId="0" borderId="2" xfId="0" applyFont="1" applyFill="1" applyBorder="1" applyAlignment="1">
      <alignment wrapText="1"/>
    </xf>
    <xf numFmtId="2" fontId="25" fillId="0" borderId="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25" fillId="0" borderId="2" xfId="6" applyFont="1" applyFill="1" applyBorder="1"/>
    <xf numFmtId="44" fontId="26" fillId="0" borderId="2" xfId="6" applyFont="1" applyFill="1" applyBorder="1"/>
    <xf numFmtId="0" fontId="25" fillId="0" borderId="9" xfId="0" applyFont="1" applyFill="1" applyBorder="1"/>
    <xf numFmtId="0" fontId="25" fillId="0" borderId="16" xfId="0" applyFont="1" applyFill="1" applyBorder="1"/>
    <xf numFmtId="0" fontId="42" fillId="0" borderId="2" xfId="0" applyFont="1" applyFill="1" applyBorder="1" applyAlignment="1">
      <alignment horizontal="center"/>
    </xf>
    <xf numFmtId="0" fontId="43" fillId="0" borderId="0" xfId="0" applyFont="1" applyAlignment="1"/>
    <xf numFmtId="0" fontId="46" fillId="0" borderId="0" xfId="0" applyFont="1"/>
    <xf numFmtId="0" fontId="26" fillId="6" borderId="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2" fontId="28" fillId="6" borderId="1" xfId="0" applyNumberFormat="1" applyFont="1" applyFill="1" applyBorder="1" applyAlignment="1">
      <alignment horizontal="center" vertical="center" wrapText="1"/>
    </xf>
    <xf numFmtId="44" fontId="28" fillId="6" borderId="1" xfId="6" applyFont="1" applyFill="1" applyBorder="1" applyAlignment="1">
      <alignment vertical="center"/>
    </xf>
    <xf numFmtId="44" fontId="25" fillId="6" borderId="1" xfId="6" applyFont="1" applyFill="1" applyBorder="1" applyAlignment="1">
      <alignment vertical="center"/>
    </xf>
    <xf numFmtId="2" fontId="25" fillId="6" borderId="1" xfId="0" applyNumberFormat="1" applyFont="1" applyFill="1" applyBorder="1" applyAlignment="1">
      <alignment horizontal="center" vertical="center" wrapText="1"/>
    </xf>
    <xf numFmtId="0" fontId="25" fillId="6" borderId="1" xfId="0" quotePrefix="1" applyFont="1" applyFill="1" applyBorder="1" applyAlignment="1">
      <alignment horizontal="center" vertical="center" wrapText="1"/>
    </xf>
    <xf numFmtId="44" fontId="30" fillId="6" borderId="1" xfId="6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44" fontId="30" fillId="6" borderId="2" xfId="6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/>
    </xf>
    <xf numFmtId="2" fontId="26" fillId="6" borderId="11" xfId="0" applyNumberFormat="1" applyFont="1" applyFill="1" applyBorder="1" applyAlignment="1">
      <alignment horizontal="center" vertical="center" wrapText="1"/>
    </xf>
    <xf numFmtId="44" fontId="26" fillId="6" borderId="11" xfId="6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left" vertical="center" wrapText="1"/>
    </xf>
    <xf numFmtId="2" fontId="25" fillId="6" borderId="3" xfId="0" applyNumberFormat="1" applyFont="1" applyFill="1" applyBorder="1" applyAlignment="1">
      <alignment horizontal="center" vertical="center" wrapText="1"/>
    </xf>
    <xf numFmtId="44" fontId="25" fillId="6" borderId="3" xfId="6" applyFont="1" applyFill="1" applyBorder="1" applyAlignment="1">
      <alignment vertical="center"/>
    </xf>
    <xf numFmtId="44" fontId="32" fillId="6" borderId="3" xfId="6" applyFont="1" applyFill="1" applyBorder="1" applyAlignment="1">
      <alignment vertical="center"/>
    </xf>
    <xf numFmtId="164" fontId="32" fillId="6" borderId="3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 wrapText="1"/>
    </xf>
    <xf numFmtId="44" fontId="32" fillId="6" borderId="1" xfId="6" applyFont="1" applyFill="1" applyBorder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left" vertical="center" wrapText="1"/>
    </xf>
    <xf numFmtId="44" fontId="25" fillId="6" borderId="2" xfId="6" applyFont="1" applyFill="1" applyBorder="1" applyAlignment="1">
      <alignment vertical="center"/>
    </xf>
    <xf numFmtId="44" fontId="32" fillId="6" borderId="2" xfId="6" applyFont="1" applyFill="1" applyBorder="1" applyAlignment="1">
      <alignment vertical="center"/>
    </xf>
    <xf numFmtId="44" fontId="34" fillId="6" borderId="2" xfId="6" applyFont="1" applyFill="1" applyBorder="1" applyAlignment="1">
      <alignment vertical="center"/>
    </xf>
    <xf numFmtId="0" fontId="25" fillId="6" borderId="4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44" fontId="25" fillId="6" borderId="11" xfId="6" applyFont="1" applyFill="1" applyBorder="1" applyAlignment="1">
      <alignment vertical="center"/>
    </xf>
    <xf numFmtId="44" fontId="32" fillId="6" borderId="11" xfId="6" applyFont="1" applyFill="1" applyBorder="1" applyAlignment="1">
      <alignment vertical="center"/>
    </xf>
    <xf numFmtId="44" fontId="33" fillId="6" borderId="11" xfId="6" applyFont="1" applyFill="1" applyBorder="1" applyAlignment="1">
      <alignment vertical="center"/>
    </xf>
    <xf numFmtId="164" fontId="32" fillId="6" borderId="11" xfId="0" applyNumberFormat="1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3" xfId="0" quotePrefix="1" applyFont="1" applyFill="1" applyBorder="1" applyAlignment="1">
      <alignment horizontal="left" vertical="center" wrapText="1"/>
    </xf>
    <xf numFmtId="44" fontId="28" fillId="6" borderId="3" xfId="6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44" fontId="28" fillId="6" borderId="2" xfId="6" applyFont="1" applyFill="1" applyBorder="1" applyAlignment="1">
      <alignment vertical="center"/>
    </xf>
    <xf numFmtId="0" fontId="26" fillId="6" borderId="11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center" vertical="center" wrapText="1"/>
    </xf>
    <xf numFmtId="2" fontId="28" fillId="6" borderId="11" xfId="0" applyNumberFormat="1" applyFont="1" applyFill="1" applyBorder="1" applyAlignment="1">
      <alignment horizontal="center" vertical="center" wrapText="1"/>
    </xf>
    <xf numFmtId="44" fontId="28" fillId="6" borderId="11" xfId="6" applyFont="1" applyFill="1" applyBorder="1" applyAlignment="1">
      <alignment vertical="center"/>
    </xf>
    <xf numFmtId="0" fontId="32" fillId="6" borderId="3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6" borderId="2" xfId="0" quotePrefix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left" vertical="center" wrapText="1"/>
    </xf>
    <xf numFmtId="0" fontId="26" fillId="6" borderId="11" xfId="0" quotePrefix="1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right" vertical="center" wrapText="1"/>
    </xf>
    <xf numFmtId="0" fontId="32" fillId="6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left" vertical="center" wrapText="1"/>
    </xf>
    <xf numFmtId="44" fontId="25" fillId="6" borderId="14" xfId="6" applyFont="1" applyFill="1" applyBorder="1" applyAlignment="1">
      <alignment vertical="center"/>
    </xf>
    <xf numFmtId="44" fontId="32" fillId="6" borderId="14" xfId="6" applyFont="1" applyFill="1" applyBorder="1" applyAlignment="1">
      <alignment vertical="center"/>
    </xf>
    <xf numFmtId="44" fontId="33" fillId="6" borderId="14" xfId="6" applyFont="1" applyFill="1" applyBorder="1" applyAlignment="1">
      <alignment vertical="center"/>
    </xf>
    <xf numFmtId="0" fontId="32" fillId="6" borderId="14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5" fillId="6" borderId="3" xfId="0" quotePrefix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64" fontId="32" fillId="6" borderId="2" xfId="0" applyNumberFormat="1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vertical="center" wrapText="1"/>
    </xf>
    <xf numFmtId="2" fontId="25" fillId="6" borderId="14" xfId="0" applyNumberFormat="1" applyFont="1" applyFill="1" applyBorder="1" applyAlignment="1">
      <alignment horizontal="center" vertical="center" wrapText="1"/>
    </xf>
    <xf numFmtId="164" fontId="32" fillId="6" borderId="14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44" fontId="27" fillId="6" borderId="1" xfId="6" applyFont="1" applyFill="1" applyBorder="1" applyAlignment="1">
      <alignment vertical="center"/>
    </xf>
    <xf numFmtId="44" fontId="36" fillId="6" borderId="1" xfId="6" applyFont="1" applyFill="1" applyBorder="1" applyAlignment="1">
      <alignment vertical="center"/>
    </xf>
    <xf numFmtId="44" fontId="34" fillId="6" borderId="1" xfId="6" applyFont="1" applyFill="1" applyBorder="1" applyAlignment="1">
      <alignment vertical="center"/>
    </xf>
    <xf numFmtId="164" fontId="32" fillId="6" borderId="1" xfId="0" applyNumberFormat="1" applyFont="1" applyFill="1" applyBorder="1" applyAlignment="1">
      <alignment horizontal="center" vertical="center"/>
    </xf>
    <xf numFmtId="44" fontId="28" fillId="6" borderId="14" xfId="6" applyFont="1" applyFill="1" applyBorder="1" applyAlignment="1">
      <alignment vertical="center"/>
    </xf>
    <xf numFmtId="0" fontId="26" fillId="6" borderId="4" xfId="0" quotePrefix="1" applyFont="1" applyFill="1" applyBorder="1" applyAlignment="1">
      <alignment horizontal="center" vertical="center"/>
    </xf>
    <xf numFmtId="44" fontId="36" fillId="6" borderId="3" xfId="6" applyFont="1" applyFill="1" applyBorder="1" applyAlignment="1">
      <alignment vertical="center"/>
    </xf>
    <xf numFmtId="16" fontId="25" fillId="6" borderId="2" xfId="0" applyNumberFormat="1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vertical="center" wrapText="1"/>
    </xf>
    <xf numFmtId="44" fontId="32" fillId="6" borderId="3" xfId="6" applyFont="1" applyFill="1" applyBorder="1" applyAlignment="1">
      <alignment horizontal="center" vertical="center"/>
    </xf>
    <xf numFmtId="44" fontId="32" fillId="6" borderId="1" xfId="6" applyFont="1" applyFill="1" applyBorder="1" applyAlignment="1">
      <alignment horizontal="center" vertical="center"/>
    </xf>
    <xf numFmtId="44" fontId="32" fillId="6" borderId="2" xfId="6" applyFont="1" applyFill="1" applyBorder="1" applyAlignment="1">
      <alignment horizontal="center" vertical="center"/>
    </xf>
    <xf numFmtId="44" fontId="32" fillId="6" borderId="11" xfId="6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/>
    </xf>
    <xf numFmtId="2" fontId="25" fillId="6" borderId="3" xfId="0" applyNumberFormat="1" applyFont="1" applyFill="1" applyBorder="1" applyAlignment="1">
      <alignment horizontal="center" vertical="center"/>
    </xf>
    <xf numFmtId="44" fontId="34" fillId="6" borderId="3" xfId="6" applyFont="1" applyFill="1" applyBorder="1" applyAlignment="1">
      <alignment vertical="center"/>
    </xf>
    <xf numFmtId="2" fontId="25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wrapText="1"/>
    </xf>
    <xf numFmtId="164" fontId="36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/>
    <xf numFmtId="164" fontId="33" fillId="6" borderId="1" xfId="0" applyNumberFormat="1" applyFont="1" applyFill="1" applyBorder="1" applyAlignment="1">
      <alignment horizontal="center" vertical="center"/>
    </xf>
    <xf numFmtId="2" fontId="26" fillId="6" borderId="2" xfId="0" applyNumberFormat="1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44" fontId="26" fillId="6" borderId="2" xfId="6" applyFont="1" applyFill="1" applyBorder="1" applyAlignment="1">
      <alignment horizontal="center" vertical="center" wrapText="1"/>
    </xf>
    <xf numFmtId="2" fontId="26" fillId="6" borderId="3" xfId="0" applyNumberFormat="1" applyFont="1" applyFill="1" applyBorder="1" applyAlignment="1">
      <alignment horizontal="center" vertical="center" wrapText="1"/>
    </xf>
    <xf numFmtId="44" fontId="26" fillId="6" borderId="3" xfId="6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/>
    </xf>
    <xf numFmtId="2" fontId="30" fillId="6" borderId="2" xfId="0" applyNumberFormat="1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 wrapText="1"/>
    </xf>
    <xf numFmtId="2" fontId="30" fillId="6" borderId="3" xfId="0" applyNumberFormat="1" applyFont="1" applyFill="1" applyBorder="1" applyAlignment="1">
      <alignment horizontal="center" vertical="center" wrapText="1"/>
    </xf>
    <xf numFmtId="44" fontId="30" fillId="6" borderId="3" xfId="6" applyFont="1" applyFill="1" applyBorder="1" applyAlignment="1">
      <alignment horizontal="center" vertical="center" wrapText="1"/>
    </xf>
    <xf numFmtId="0" fontId="38" fillId="6" borderId="3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left" vertical="center" wrapText="1"/>
    </xf>
    <xf numFmtId="0" fontId="28" fillId="6" borderId="2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right" vertical="center" wrapText="1"/>
    </xf>
    <xf numFmtId="0" fontId="28" fillId="6" borderId="5" xfId="0" applyFont="1" applyFill="1" applyBorder="1" applyAlignment="1">
      <alignment horizontal="right" vertical="center" wrapText="1"/>
    </xf>
    <xf numFmtId="0" fontId="28" fillId="6" borderId="3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44" fontId="26" fillId="6" borderId="1" xfId="6" applyFont="1" applyFill="1" applyBorder="1" applyAlignment="1"/>
    <xf numFmtId="44" fontId="28" fillId="6" borderId="3" xfId="6" applyFont="1" applyFill="1" applyBorder="1" applyAlignment="1"/>
    <xf numFmtId="44" fontId="32" fillId="6" borderId="3" xfId="6" applyFont="1" applyFill="1" applyBorder="1" applyAlignment="1"/>
    <xf numFmtId="44" fontId="28" fillId="6" borderId="1" xfId="6" applyFont="1" applyFill="1" applyBorder="1" applyAlignment="1"/>
    <xf numFmtId="44" fontId="32" fillId="6" borderId="1" xfId="6" applyFont="1" applyFill="1" applyBorder="1" applyAlignment="1"/>
    <xf numFmtId="44" fontId="32" fillId="6" borderId="1" xfId="6" applyNumberFormat="1" applyFont="1" applyFill="1" applyBorder="1" applyAlignment="1"/>
    <xf numFmtId="44" fontId="34" fillId="6" borderId="1" xfId="6" applyFont="1" applyFill="1" applyBorder="1" applyAlignment="1"/>
    <xf numFmtId="44" fontId="25" fillId="6" borderId="1" xfId="6" applyFont="1" applyFill="1" applyBorder="1" applyAlignment="1"/>
    <xf numFmtId="44" fontId="33" fillId="6" borderId="1" xfId="6" applyFont="1" applyFill="1" applyBorder="1" applyAlignment="1"/>
    <xf numFmtId="42" fontId="3" fillId="0" borderId="0" xfId="6" applyNumberFormat="1" applyFont="1"/>
    <xf numFmtId="44" fontId="47" fillId="2" borderId="1" xfId="6" applyFont="1" applyFill="1" applyBorder="1" applyAlignment="1">
      <alignment horizontal="right" vertical="top" wrapText="1"/>
    </xf>
    <xf numFmtId="44" fontId="26" fillId="0" borderId="1" xfId="6" applyFont="1" applyBorder="1" applyAlignment="1">
      <alignment vertical="top" wrapText="1"/>
    </xf>
    <xf numFmtId="44" fontId="26" fillId="0" borderId="0" xfId="6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/>
    </xf>
    <xf numFmtId="44" fontId="26" fillId="2" borderId="1" xfId="6" applyFont="1" applyFill="1" applyBorder="1" applyAlignment="1">
      <alignment horizontal="center" vertical="center"/>
    </xf>
    <xf numFmtId="44" fontId="26" fillId="0" borderId="0" xfId="6" applyFont="1" applyFill="1" applyBorder="1" applyAlignment="1">
      <alignment horizontal="center" vertical="center"/>
    </xf>
    <xf numFmtId="44" fontId="25" fillId="6" borderId="1" xfId="6" applyFont="1" applyFill="1" applyBorder="1" applyAlignment="1" applyProtection="1">
      <alignment vertical="center"/>
      <protection locked="0"/>
    </xf>
    <xf numFmtId="44" fontId="26" fillId="0" borderId="0" xfId="6" applyFont="1" applyFill="1" applyBorder="1" applyProtection="1">
      <protection locked="0"/>
    </xf>
    <xf numFmtId="44" fontId="25" fillId="0" borderId="0" xfId="6" applyFont="1" applyFill="1" applyBorder="1" applyProtection="1">
      <protection locked="0"/>
    </xf>
    <xf numFmtId="44" fontId="25" fillId="6" borderId="1" xfId="6" applyFont="1" applyFill="1" applyBorder="1" applyAlignment="1" applyProtection="1">
      <alignment horizontal="right" vertical="center" wrapText="1"/>
      <protection locked="0"/>
    </xf>
    <xf numFmtId="44" fontId="25" fillId="0" borderId="0" xfId="6" applyFont="1" applyFill="1" applyBorder="1" applyAlignment="1" applyProtection="1">
      <alignment horizontal="right" vertical="top" wrapText="1"/>
      <protection locked="0"/>
    </xf>
    <xf numFmtId="44" fontId="26" fillId="0" borderId="0" xfId="6" applyFont="1" applyFill="1" applyBorder="1" applyAlignment="1" applyProtection="1">
      <alignment horizontal="right" vertical="top" wrapText="1"/>
      <protection locked="0"/>
    </xf>
    <xf numFmtId="44" fontId="25" fillId="6" borderId="1" xfId="6" applyFont="1" applyFill="1" applyBorder="1" applyAlignment="1" applyProtection="1">
      <alignment horizontal="right" vertical="top" wrapText="1"/>
      <protection locked="0"/>
    </xf>
    <xf numFmtId="44" fontId="26" fillId="4" borderId="1" xfId="6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/>
    <xf numFmtId="44" fontId="25" fillId="0" borderId="0" xfId="6" applyFont="1"/>
    <xf numFmtId="44" fontId="25" fillId="0" borderId="0" xfId="6" applyFont="1" applyFill="1"/>
    <xf numFmtId="44" fontId="25" fillId="6" borderId="1" xfId="6" applyFont="1" applyFill="1" applyBorder="1"/>
    <xf numFmtId="0" fontId="25" fillId="0" borderId="1" xfId="0" applyFont="1" applyBorder="1" applyAlignment="1">
      <alignment horizontal="center" vertical="top" wrapText="1"/>
    </xf>
    <xf numFmtId="44" fontId="26" fillId="6" borderId="1" xfId="6" applyFont="1" applyFill="1" applyBorder="1" applyAlignment="1">
      <alignment horizontal="center" vertical="center"/>
    </xf>
    <xf numFmtId="44" fontId="26" fillId="2" borderId="2" xfId="6" applyFont="1" applyFill="1" applyBorder="1" applyAlignment="1">
      <alignment horizontal="center" vertical="center"/>
    </xf>
    <xf numFmtId="44" fontId="25" fillId="4" borderId="1" xfId="6" applyFont="1" applyFill="1" applyBorder="1"/>
    <xf numFmtId="44" fontId="26" fillId="4" borderId="1" xfId="6" applyFont="1" applyFill="1" applyBorder="1"/>
    <xf numFmtId="44" fontId="26" fillId="0" borderId="1" xfId="6" applyFont="1" applyBorder="1"/>
    <xf numFmtId="44" fontId="25" fillId="0" borderId="1" xfId="6" applyFont="1" applyBorder="1"/>
    <xf numFmtId="0" fontId="25" fillId="4" borderId="1" xfId="0" applyFont="1" applyFill="1" applyBorder="1" applyAlignment="1">
      <alignment horizontal="right"/>
    </xf>
    <xf numFmtId="0" fontId="25" fillId="0" borderId="1" xfId="0" applyFont="1" applyBorder="1" applyAlignment="1">
      <alignment horizontal="right"/>
    </xf>
    <xf numFmtId="44" fontId="26" fillId="0" borderId="0" xfId="6" applyFont="1" applyFill="1"/>
    <xf numFmtId="165" fontId="25" fillId="6" borderId="1" xfId="0" applyNumberFormat="1" applyFont="1" applyFill="1" applyBorder="1"/>
    <xf numFmtId="0" fontId="5" fillId="6" borderId="0" xfId="0" applyFont="1" applyFill="1"/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/>
    </xf>
    <xf numFmtId="0" fontId="26" fillId="0" borderId="1" xfId="6" applyNumberFormat="1" applyFont="1" applyBorder="1" applyAlignment="1">
      <alignment vertical="top" wrapText="1"/>
    </xf>
    <xf numFmtId="49" fontId="26" fillId="0" borderId="1" xfId="6" applyNumberFormat="1" applyFont="1" applyBorder="1" applyAlignment="1">
      <alignment vertical="top" wrapText="1"/>
    </xf>
    <xf numFmtId="0" fontId="5" fillId="6" borderId="0" xfId="0" applyFont="1" applyFill="1" applyBorder="1"/>
    <xf numFmtId="164" fontId="5" fillId="6" borderId="0" xfId="0" applyNumberFormat="1" applyFont="1" applyFill="1" applyBorder="1"/>
    <xf numFmtId="0" fontId="5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/>
    <xf numFmtId="0" fontId="9" fillId="6" borderId="0" xfId="0" applyFont="1" applyFill="1" applyBorder="1"/>
    <xf numFmtId="0" fontId="8" fillId="6" borderId="0" xfId="0" applyFont="1" applyFill="1" applyBorder="1" applyAlignment="1">
      <alignment horizontal="right" vertical="top" wrapText="1"/>
    </xf>
    <xf numFmtId="44" fontId="3" fillId="6" borderId="0" xfId="6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center" vertical="center"/>
    </xf>
    <xf numFmtId="44" fontId="3" fillId="6" borderId="0" xfId="6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/>
    </xf>
    <xf numFmtId="0" fontId="5" fillId="6" borderId="0" xfId="0" applyFont="1" applyFill="1" applyBorder="1" applyAlignment="1"/>
    <xf numFmtId="44" fontId="5" fillId="6" borderId="0" xfId="6" applyFont="1" applyFill="1" applyBorder="1" applyAlignment="1" applyProtection="1">
      <alignment horizontal="right" wrapText="1"/>
      <protection locked="0"/>
    </xf>
    <xf numFmtId="44" fontId="5" fillId="6" borderId="0" xfId="6" applyFont="1" applyFill="1" applyBorder="1"/>
    <xf numFmtId="0" fontId="5" fillId="6" borderId="0" xfId="0" applyFont="1" applyFill="1" applyBorder="1" applyAlignment="1">
      <alignment horizontal="center"/>
    </xf>
    <xf numFmtId="44" fontId="5" fillId="6" borderId="0" xfId="6" applyNumberFormat="1" applyFont="1" applyFill="1" applyBorder="1" applyAlignment="1" applyProtection="1">
      <alignment horizontal="right" vertical="top" wrapText="1"/>
      <protection locked="0"/>
    </xf>
    <xf numFmtId="44" fontId="5" fillId="6" borderId="0" xfId="6" applyFont="1" applyFill="1" applyBorder="1" applyAlignment="1" applyProtection="1">
      <alignment horizontal="right" vertical="top" wrapText="1"/>
      <protection locked="0"/>
    </xf>
    <xf numFmtId="44" fontId="5" fillId="6" borderId="0" xfId="6" applyFont="1" applyFill="1" applyBorder="1" applyProtection="1">
      <protection locked="0"/>
    </xf>
    <xf numFmtId="0" fontId="5" fillId="6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center"/>
    </xf>
    <xf numFmtId="44" fontId="3" fillId="6" borderId="0" xfId="6" quotePrefix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49" fontId="25" fillId="0" borderId="1" xfId="0" applyNumberFormat="1" applyFont="1" applyBorder="1" applyAlignment="1"/>
    <xf numFmtId="0" fontId="20" fillId="0" borderId="0" xfId="0" applyFont="1" applyFill="1"/>
    <xf numFmtId="0" fontId="17" fillId="0" borderId="2" xfId="0" applyFont="1" applyFill="1" applyBorder="1" applyAlignment="1">
      <alignment vertical="center"/>
    </xf>
    <xf numFmtId="165" fontId="21" fillId="0" borderId="19" xfId="6" applyNumberFormat="1" applyFont="1" applyFill="1" applyBorder="1" applyAlignment="1">
      <alignment horizontal="center" vertical="center"/>
    </xf>
    <xf numFmtId="44" fontId="21" fillId="0" borderId="20" xfId="6" applyFont="1" applyBorder="1"/>
    <xf numFmtId="165" fontId="20" fillId="0" borderId="1" xfId="0" applyNumberFormat="1" applyFont="1" applyBorder="1"/>
    <xf numFmtId="165" fontId="17" fillId="0" borderId="1" xfId="6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44" fontId="25" fillId="6" borderId="0" xfId="6" applyFont="1" applyFill="1" applyBorder="1"/>
    <xf numFmtId="165" fontId="25" fillId="6" borderId="1" xfId="6" applyNumberFormat="1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7" fillId="0" borderId="16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44" fontId="17" fillId="6" borderId="1" xfId="6" applyFont="1" applyFill="1" applyBorder="1" applyAlignment="1">
      <alignment vertical="center"/>
    </xf>
    <xf numFmtId="0" fontId="49" fillId="7" borderId="1" xfId="0" applyNumberFormat="1" applyFont="1" applyFill="1" applyBorder="1" applyAlignment="1">
      <alignment horizontal="center" vertical="center" wrapText="1"/>
    </xf>
    <xf numFmtId="168" fontId="3" fillId="0" borderId="1" xfId="6" quotePrefix="1" applyNumberFormat="1" applyFont="1" applyBorder="1" applyAlignment="1">
      <alignment vertical="top" wrapText="1"/>
    </xf>
    <xf numFmtId="0" fontId="25" fillId="0" borderId="4" xfId="0" applyFont="1" applyFill="1" applyBorder="1" applyAlignment="1">
      <alignment wrapText="1"/>
    </xf>
    <xf numFmtId="2" fontId="25" fillId="7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5" fillId="7" borderId="1" xfId="0" applyFont="1" applyFill="1" applyBorder="1"/>
    <xf numFmtId="0" fontId="25" fillId="7" borderId="1" xfId="0" applyFont="1" applyFill="1" applyBorder="1" applyAlignment="1">
      <alignment horizontal="center"/>
    </xf>
    <xf numFmtId="0" fontId="25" fillId="7" borderId="1" xfId="0" applyFont="1" applyFill="1" applyBorder="1" applyAlignment="1"/>
    <xf numFmtId="0" fontId="25" fillId="7" borderId="1" xfId="0" applyFont="1" applyFill="1" applyBorder="1" applyAlignment="1">
      <alignment wrapText="1"/>
    </xf>
    <xf numFmtId="0" fontId="26" fillId="7" borderId="2" xfId="0" applyFont="1" applyFill="1" applyBorder="1" applyAlignment="1">
      <alignment horizontal="center"/>
    </xf>
    <xf numFmtId="44" fontId="32" fillId="7" borderId="1" xfId="6" applyFont="1" applyFill="1" applyBorder="1"/>
    <xf numFmtId="44" fontId="33" fillId="7" borderId="1" xfId="6" applyFont="1" applyFill="1" applyBorder="1"/>
    <xf numFmtId="49" fontId="17" fillId="0" borderId="2" xfId="0" applyNumberFormat="1" applyFont="1" applyFill="1" applyBorder="1" applyAlignment="1">
      <alignment vertical="center" wrapText="1"/>
    </xf>
    <xf numFmtId="2" fontId="25" fillId="0" borderId="5" xfId="0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44" fontId="42" fillId="0" borderId="1" xfId="6" applyFont="1" applyFill="1" applyBorder="1"/>
    <xf numFmtId="0" fontId="26" fillId="4" borderId="1" xfId="6" applyNumberFormat="1" applyFont="1" applyFill="1" applyBorder="1"/>
    <xf numFmtId="0" fontId="30" fillId="8" borderId="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44" fontId="17" fillId="6" borderId="2" xfId="6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34" fillId="0" borderId="1" xfId="6" applyFont="1" applyFill="1" applyBorder="1" applyAlignment="1">
      <alignment vertical="center"/>
    </xf>
    <xf numFmtId="44" fontId="17" fillId="6" borderId="1" xfId="6" applyFont="1" applyFill="1" applyBorder="1" applyAlignment="1"/>
    <xf numFmtId="0" fontId="17" fillId="6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/>
    <xf numFmtId="0" fontId="25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44" fontId="17" fillId="0" borderId="14" xfId="6" applyFont="1" applyFill="1" applyBorder="1" applyAlignment="1">
      <alignment vertical="center" wrapText="1"/>
    </xf>
    <xf numFmtId="0" fontId="51" fillId="7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4" fontId="54" fillId="0" borderId="1" xfId="0" applyNumberFormat="1" applyFont="1" applyBorder="1" applyAlignment="1">
      <alignment horizontal="center" vertical="center" wrapText="1"/>
    </xf>
    <xf numFmtId="8" fontId="54" fillId="6" borderId="1" xfId="0" applyNumberFormat="1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8" fontId="54" fillId="0" borderId="1" xfId="0" applyNumberFormat="1" applyFont="1" applyBorder="1" applyAlignment="1">
      <alignment horizontal="center" vertical="center" wrapText="1"/>
    </xf>
    <xf numFmtId="0" fontId="54" fillId="6" borderId="4" xfId="0" applyFont="1" applyFill="1" applyBorder="1" applyAlignment="1">
      <alignment horizontal="center" vertical="center"/>
    </xf>
    <xf numFmtId="49" fontId="54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4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52" fillId="6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14" fontId="54" fillId="6" borderId="1" xfId="0" applyNumberFormat="1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44" fontId="34" fillId="0" borderId="1" xfId="6" applyFont="1" applyFill="1" applyBorder="1"/>
    <xf numFmtId="49" fontId="3" fillId="0" borderId="1" xfId="6" applyNumberFormat="1" applyFont="1" applyBorder="1" applyAlignment="1">
      <alignment vertical="top" wrapText="1"/>
    </xf>
    <xf numFmtId="165" fontId="37" fillId="0" borderId="1" xfId="6" applyNumberFormat="1" applyFont="1" applyFill="1" applyBorder="1"/>
    <xf numFmtId="44" fontId="37" fillId="0" borderId="1" xfId="6" applyFont="1" applyFill="1" applyBorder="1"/>
    <xf numFmtId="0" fontId="25" fillId="0" borderId="13" xfId="0" applyFont="1" applyFill="1" applyBorder="1" applyAlignment="1">
      <alignment horizontal="center"/>
    </xf>
    <xf numFmtId="0" fontId="25" fillId="0" borderId="1" xfId="0" quotePrefix="1" applyFont="1" applyFill="1" applyBorder="1" applyAlignment="1">
      <alignment horizontal="left" vertical="center" wrapText="1"/>
    </xf>
    <xf numFmtId="44" fontId="17" fillId="0" borderId="10" xfId="6" applyFont="1" applyFill="1" applyBorder="1" applyAlignment="1">
      <alignment vertical="center" wrapText="1"/>
    </xf>
    <xf numFmtId="44" fontId="17" fillId="0" borderId="9" xfId="6" applyFont="1" applyFill="1" applyBorder="1" applyAlignment="1">
      <alignment vertical="center" wrapText="1"/>
    </xf>
    <xf numFmtId="165" fontId="20" fillId="0" borderId="2" xfId="0" applyNumberFormat="1" applyFont="1" applyBorder="1"/>
    <xf numFmtId="0" fontId="62" fillId="13" borderId="1" xfId="9" applyFont="1" applyFill="1" applyBorder="1" applyAlignment="1">
      <alignment horizontal="center" vertical="center"/>
    </xf>
    <xf numFmtId="0" fontId="62" fillId="13" borderId="1" xfId="9" applyFont="1" applyFill="1" applyBorder="1" applyAlignment="1">
      <alignment horizontal="center" vertical="center" wrapText="1"/>
    </xf>
    <xf numFmtId="0" fontId="62" fillId="10" borderId="1" xfId="9" applyFont="1" applyFill="1" applyBorder="1" applyAlignment="1">
      <alignment horizontal="center" vertical="center"/>
    </xf>
    <xf numFmtId="0" fontId="63" fillId="10" borderId="1" xfId="9" applyFont="1" applyFill="1" applyBorder="1" applyAlignment="1">
      <alignment horizontal="center" vertical="center"/>
    </xf>
    <xf numFmtId="0" fontId="62" fillId="10" borderId="1" xfId="9" applyFont="1" applyFill="1" applyBorder="1" applyAlignment="1">
      <alignment vertical="center"/>
    </xf>
    <xf numFmtId="0" fontId="64" fillId="0" borderId="1" xfId="9" applyFont="1" applyBorder="1" applyAlignment="1">
      <alignment horizontal="center" vertical="center"/>
    </xf>
    <xf numFmtId="165" fontId="64" fillId="0" borderId="1" xfId="9" applyNumberFormat="1" applyFont="1" applyBorder="1" applyAlignment="1">
      <alignment horizontal="center" vertical="center"/>
    </xf>
    <xf numFmtId="0" fontId="62" fillId="0" borderId="1" xfId="9" applyFont="1" applyBorder="1" applyAlignment="1">
      <alignment horizontal="center" vertical="center"/>
    </xf>
    <xf numFmtId="0" fontId="62" fillId="0" borderId="1" xfId="9" applyFont="1" applyBorder="1" applyAlignment="1">
      <alignment vertical="center"/>
    </xf>
    <xf numFmtId="0" fontId="64" fillId="10" borderId="1" xfId="9" applyFont="1" applyFill="1" applyBorder="1" applyAlignment="1">
      <alignment horizontal="center" vertical="center"/>
    </xf>
    <xf numFmtId="0" fontId="64" fillId="7" borderId="1" xfId="9" applyFont="1" applyFill="1" applyBorder="1" applyAlignment="1">
      <alignment horizontal="center" vertical="center"/>
    </xf>
    <xf numFmtId="165" fontId="64" fillId="7" borderId="1" xfId="9" applyNumberFormat="1" applyFont="1" applyFill="1" applyBorder="1" applyAlignment="1">
      <alignment horizontal="center" vertical="center"/>
    </xf>
    <xf numFmtId="165" fontId="62" fillId="0" borderId="1" xfId="9" applyNumberFormat="1" applyFont="1" applyBorder="1" applyAlignment="1">
      <alignment horizontal="center" vertical="center"/>
    </xf>
    <xf numFmtId="165" fontId="62" fillId="0" borderId="1" xfId="9" applyNumberFormat="1" applyFont="1" applyBorder="1" applyAlignment="1">
      <alignment horizontal="left" vertical="center"/>
    </xf>
    <xf numFmtId="165" fontId="62" fillId="0" borderId="1" xfId="9" applyNumberFormat="1" applyFont="1" applyBorder="1" applyAlignment="1">
      <alignment vertical="center"/>
    </xf>
    <xf numFmtId="165" fontId="63" fillId="0" borderId="1" xfId="9" applyNumberFormat="1" applyFont="1" applyBorder="1" applyAlignment="1">
      <alignment vertical="center"/>
    </xf>
    <xf numFmtId="8" fontId="64" fillId="0" borderId="1" xfId="9" applyNumberFormat="1" applyFont="1" applyBorder="1" applyAlignment="1">
      <alignment horizontal="center" vertical="center"/>
    </xf>
    <xf numFmtId="165" fontId="62" fillId="6" borderId="1" xfId="9" applyNumberFormat="1" applyFont="1" applyFill="1" applyBorder="1" applyAlignment="1">
      <alignment horizontal="center" vertical="center"/>
    </xf>
    <xf numFmtId="165" fontId="62" fillId="10" borderId="1" xfId="9" applyNumberFormat="1" applyFont="1" applyFill="1" applyBorder="1" applyAlignment="1">
      <alignment horizontal="center" vertical="center"/>
    </xf>
    <xf numFmtId="0" fontId="62" fillId="6" borderId="1" xfId="9" applyFont="1" applyFill="1" applyBorder="1" applyAlignment="1">
      <alignment horizontal="center" vertical="center"/>
    </xf>
    <xf numFmtId="0" fontId="1" fillId="0" borderId="0" xfId="0" applyFont="1"/>
    <xf numFmtId="169" fontId="66" fillId="0" borderId="23" xfId="0" applyNumberFormat="1" applyFont="1" applyBorder="1" applyAlignment="1">
      <alignment horizontal="center"/>
    </xf>
    <xf numFmtId="170" fontId="66" fillId="0" borderId="23" xfId="0" applyNumberFormat="1" applyFont="1" applyBorder="1" applyAlignment="1">
      <alignment horizontal="center"/>
    </xf>
    <xf numFmtId="171" fontId="66" fillId="0" borderId="23" xfId="0" applyNumberFormat="1" applyFont="1" applyBorder="1" applyAlignment="1">
      <alignment horizontal="center"/>
    </xf>
    <xf numFmtId="171" fontId="66" fillId="0" borderId="23" xfId="17" applyNumberFormat="1" applyFont="1" applyBorder="1" applyAlignment="1">
      <alignment horizontal="center"/>
    </xf>
    <xf numFmtId="171" fontId="66" fillId="0" borderId="23" xfId="17" applyNumberFormat="1" applyFont="1" applyBorder="1" applyAlignment="1">
      <alignment horizontal="center" wrapText="1"/>
    </xf>
    <xf numFmtId="169" fontId="0" fillId="0" borderId="23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1" fontId="0" fillId="0" borderId="23" xfId="0" applyNumberFormat="1" applyBorder="1"/>
    <xf numFmtId="171" fontId="0" fillId="0" borderId="23" xfId="17" applyNumberFormat="1" applyFont="1" applyBorder="1" applyAlignment="1">
      <alignment horizontal="right"/>
    </xf>
    <xf numFmtId="171" fontId="0" fillId="0" borderId="23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/>
    <xf numFmtId="171" fontId="66" fillId="0" borderId="23" xfId="0" applyNumberFormat="1" applyFont="1" applyBorder="1"/>
    <xf numFmtId="171" fontId="66" fillId="0" borderId="23" xfId="17" applyNumberFormat="1" applyFont="1" applyBorder="1" applyAlignment="1">
      <alignment horizontal="right"/>
    </xf>
    <xf numFmtId="171" fontId="0" fillId="0" borderId="0" xfId="0" applyNumberFormat="1" applyAlignment="1">
      <alignment horizontal="center"/>
    </xf>
    <xf numFmtId="0" fontId="67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44" fontId="3" fillId="2" borderId="11" xfId="6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4" fontId="5" fillId="6" borderId="1" xfId="6" applyFont="1" applyFill="1" applyBorder="1" applyProtection="1">
      <protection locked="0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8" fontId="55" fillId="6" borderId="1" xfId="0" applyNumberFormat="1" applyFont="1" applyFill="1" applyBorder="1" applyAlignment="1">
      <alignment horizontal="center" vertical="center" wrapText="1"/>
    </xf>
    <xf numFmtId="8" fontId="58" fillId="0" borderId="1" xfId="0" applyNumberFormat="1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55" fillId="6" borderId="1" xfId="0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5" fillId="6" borderId="1" xfId="0" quotePrefix="1" applyFont="1" applyFill="1" applyBorder="1" applyAlignment="1" applyProtection="1">
      <alignment horizontal="left" vertical="center"/>
      <protection locked="0"/>
    </xf>
    <xf numFmtId="0" fontId="5" fillId="6" borderId="1" xfId="0" quotePrefix="1" applyFont="1" applyFill="1" applyBorder="1" applyAlignment="1" applyProtection="1">
      <alignment horizontal="center" vertical="center"/>
      <protection locked="0"/>
    </xf>
    <xf numFmtId="0" fontId="5" fillId="6" borderId="1" xfId="0" quotePrefix="1" applyFont="1" applyFill="1" applyBorder="1" applyAlignment="1" applyProtection="1">
      <alignment horizontal="left" vertical="center" wrapText="1"/>
      <protection locked="0"/>
    </xf>
    <xf numFmtId="0" fontId="5" fillId="6" borderId="1" xfId="0" quotePrefix="1" applyFont="1" applyFill="1" applyBorder="1" applyAlignment="1" applyProtection="1">
      <alignment vertical="center"/>
      <protection locked="0"/>
    </xf>
    <xf numFmtId="0" fontId="5" fillId="6" borderId="1" xfId="0" quotePrefix="1" applyFont="1" applyFill="1" applyBorder="1" applyAlignment="1" applyProtection="1">
      <alignment vertical="center" wrapText="1"/>
      <protection locked="0"/>
    </xf>
    <xf numFmtId="0" fontId="5" fillId="6" borderId="1" xfId="0" quotePrefix="1" applyFont="1" applyFill="1" applyBorder="1" applyAlignment="1">
      <alignment horizontal="left" vertical="center" wrapText="1"/>
    </xf>
    <xf numFmtId="49" fontId="5" fillId="6" borderId="1" xfId="0" quotePrefix="1" applyNumberFormat="1" applyFont="1" applyFill="1" applyBorder="1" applyAlignment="1" applyProtection="1">
      <alignment horizontal="center" vertical="center"/>
      <protection locked="0"/>
    </xf>
    <xf numFmtId="49" fontId="5" fillId="6" borderId="1" xfId="0" quotePrefix="1" applyNumberFormat="1" applyFont="1" applyFill="1" applyBorder="1" applyAlignment="1">
      <alignment horizontal="center"/>
    </xf>
    <xf numFmtId="164" fontId="5" fillId="6" borderId="1" xfId="0" quotePrefix="1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right"/>
    </xf>
    <xf numFmtId="164" fontId="5" fillId="6" borderId="0" xfId="0" applyNumberFormat="1" applyFont="1" applyFill="1" applyAlignment="1">
      <alignment horizontal="center"/>
    </xf>
    <xf numFmtId="0" fontId="5" fillId="6" borderId="1" xfId="0" quotePrefix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 vertical="center"/>
    </xf>
    <xf numFmtId="44" fontId="25" fillId="6" borderId="1" xfId="0" applyNumberFormat="1" applyFont="1" applyFill="1" applyBorder="1" applyAlignment="1">
      <alignment horizontal="center" vertical="center"/>
    </xf>
    <xf numFmtId="49" fontId="25" fillId="8" borderId="1" xfId="0" applyNumberFormat="1" applyFont="1" applyFill="1" applyBorder="1" applyAlignment="1"/>
    <xf numFmtId="0" fontId="25" fillId="8" borderId="4" xfId="0" applyFont="1" applyFill="1" applyBorder="1" applyAlignment="1">
      <alignment wrapText="1"/>
    </xf>
    <xf numFmtId="0" fontId="49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44" fontId="25" fillId="8" borderId="1" xfId="6" applyFont="1" applyFill="1" applyBorder="1"/>
    <xf numFmtId="165" fontId="26" fillId="8" borderId="1" xfId="6" applyNumberFormat="1" applyFont="1" applyFill="1" applyBorder="1"/>
    <xf numFmtId="0" fontId="26" fillId="8" borderId="1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/>
    </xf>
    <xf numFmtId="0" fontId="25" fillId="8" borderId="1" xfId="0" applyFont="1" applyFill="1" applyBorder="1"/>
    <xf numFmtId="0" fontId="25" fillId="8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53" fillId="6" borderId="1" xfId="0" applyFont="1" applyFill="1" applyBorder="1" applyAlignment="1">
      <alignment horizontal="center" vertical="center"/>
    </xf>
    <xf numFmtId="0" fontId="55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65" fontId="0" fillId="0" borderId="1" xfId="0" applyNumberFormat="1" applyBorder="1"/>
    <xf numFmtId="0" fontId="17" fillId="0" borderId="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44" fontId="17" fillId="6" borderId="3" xfId="6" applyFont="1" applyFill="1" applyBorder="1" applyAlignment="1">
      <alignment vertical="center" wrapText="1"/>
    </xf>
    <xf numFmtId="165" fontId="17" fillId="0" borderId="0" xfId="0" applyNumberFormat="1" applyFont="1"/>
    <xf numFmtId="44" fontId="17" fillId="6" borderId="14" xfId="6" applyFont="1" applyFill="1" applyBorder="1" applyAlignment="1">
      <alignment horizontal="center" vertical="center" wrapText="1"/>
    </xf>
    <xf numFmtId="44" fontId="20" fillId="0" borderId="1" xfId="6" applyFont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center" wrapText="1"/>
    </xf>
    <xf numFmtId="0" fontId="48" fillId="0" borderId="15" xfId="0" applyFont="1" applyBorder="1" applyAlignment="1"/>
    <xf numFmtId="0" fontId="48" fillId="0" borderId="16" xfId="0" applyFont="1" applyBorder="1" applyAlignment="1"/>
    <xf numFmtId="0" fontId="48" fillId="0" borderId="6" xfId="0" applyFont="1" applyBorder="1" applyAlignment="1"/>
    <xf numFmtId="0" fontId="48" fillId="0" borderId="0" xfId="0" applyFont="1" applyAlignment="1"/>
    <xf numFmtId="0" fontId="48" fillId="0" borderId="7" xfId="0" applyFont="1" applyBorder="1" applyAlignment="1"/>
    <xf numFmtId="0" fontId="48" fillId="0" borderId="10" xfId="0" applyFont="1" applyBorder="1" applyAlignment="1"/>
    <xf numFmtId="0" fontId="48" fillId="0" borderId="12" xfId="0" applyFont="1" applyBorder="1" applyAlignment="1"/>
    <xf numFmtId="0" fontId="48" fillId="0" borderId="13" xfId="0" applyFont="1" applyBorder="1" applyAlignment="1"/>
    <xf numFmtId="0" fontId="67" fillId="2" borderId="2" xfId="0" applyFont="1" applyFill="1" applyBorder="1" applyAlignment="1">
      <alignment horizontal="center"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67" fillId="2" borderId="2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right" vertical="center" wrapText="1"/>
    </xf>
    <xf numFmtId="0" fontId="28" fillId="6" borderId="5" xfId="0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horizontal="right" vertical="center" wrapText="1"/>
    </xf>
    <xf numFmtId="2" fontId="67" fillId="2" borderId="2" xfId="0" applyNumberFormat="1" applyFont="1" applyFill="1" applyBorder="1" applyAlignment="1">
      <alignment horizontal="center" vertical="center" wrapText="1"/>
    </xf>
    <xf numFmtId="2" fontId="67" fillId="2" borderId="3" xfId="0" applyNumberFormat="1" applyFont="1" applyFill="1" applyBorder="1" applyAlignment="1">
      <alignment horizontal="center" vertical="center" wrapText="1"/>
    </xf>
    <xf numFmtId="0" fontId="67" fillId="2" borderId="4" xfId="0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44" fontId="67" fillId="15" borderId="2" xfId="6" applyFont="1" applyFill="1" applyBorder="1" applyAlignment="1">
      <alignment horizontal="center" vertical="center" wrapText="1"/>
    </xf>
    <xf numFmtId="44" fontId="67" fillId="15" borderId="3" xfId="6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69" fillId="8" borderId="2" xfId="0" applyFont="1" applyFill="1" applyBorder="1" applyAlignment="1">
      <alignment horizontal="center" vertical="center" wrapText="1"/>
    </xf>
    <xf numFmtId="0" fontId="69" fillId="8" borderId="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54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52" fillId="7" borderId="4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/>
    </xf>
    <xf numFmtId="165" fontId="20" fillId="0" borderId="1" xfId="0" applyNumberFormat="1" applyFont="1" applyBorder="1" applyAlignment="1"/>
    <xf numFmtId="165" fontId="48" fillId="0" borderId="1" xfId="0" applyNumberFormat="1" applyFont="1" applyBorder="1" applyAlignme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5" fontId="20" fillId="0" borderId="21" xfId="0" applyNumberFormat="1" applyFont="1" applyBorder="1" applyAlignment="1"/>
    <xf numFmtId="165" fontId="48" fillId="0" borderId="26" xfId="0" applyNumberFormat="1" applyFont="1" applyBorder="1" applyAlignment="1"/>
    <xf numFmtId="0" fontId="20" fillId="0" borderId="0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 applyProtection="1">
      <alignment vertical="center" wrapText="1"/>
      <protection locked="0"/>
    </xf>
    <xf numFmtId="0" fontId="20" fillId="5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0" fillId="0" borderId="2" xfId="0" applyNumberFormat="1" applyFont="1" applyFill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3" xfId="0" applyFont="1" applyBorder="1" applyAlignment="1">
      <alignment vertical="center" wrapText="1"/>
    </xf>
    <xf numFmtId="44" fontId="20" fillId="0" borderId="1" xfId="0" applyNumberFormat="1" applyFont="1" applyBorder="1" applyAlignment="1"/>
    <xf numFmtId="0" fontId="48" fillId="0" borderId="1" xfId="0" applyFont="1" applyBorder="1" applyAlignment="1"/>
    <xf numFmtId="165" fontId="20" fillId="0" borderId="8" xfId="0" applyNumberFormat="1" applyFont="1" applyBorder="1" applyAlignment="1"/>
    <xf numFmtId="165" fontId="48" fillId="0" borderId="22" xfId="0" applyNumberFormat="1" applyFont="1" applyBorder="1" applyAlignment="1"/>
    <xf numFmtId="165" fontId="48" fillId="0" borderId="18" xfId="0" applyNumberFormat="1" applyFont="1" applyBorder="1" applyAlignment="1"/>
    <xf numFmtId="0" fontId="20" fillId="0" borderId="2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9" fillId="7" borderId="1" xfId="0" applyNumberFormat="1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/>
    <xf numFmtId="0" fontId="39" fillId="10" borderId="0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29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4" xfId="0" applyFont="1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26" fillId="4" borderId="4" xfId="0" applyFont="1" applyFill="1" applyBorder="1" applyAlignment="1">
      <alignment horizontal="left"/>
    </xf>
    <xf numFmtId="0" fontId="26" fillId="4" borderId="11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5" fillId="0" borderId="4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6" fillId="0" borderId="4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vertical="top" wrapText="1"/>
    </xf>
    <xf numFmtId="0" fontId="47" fillId="2" borderId="11" xfId="0" applyFont="1" applyFill="1" applyBorder="1" applyAlignment="1">
      <alignment vertical="top" wrapText="1"/>
    </xf>
    <xf numFmtId="0" fontId="47" fillId="2" borderId="5" xfId="0" applyFont="1" applyFill="1" applyBorder="1" applyAlignment="1">
      <alignment vertical="top" wrapText="1"/>
    </xf>
    <xf numFmtId="0" fontId="25" fillId="6" borderId="4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61" fillId="14" borderId="1" xfId="9" applyFont="1" applyFill="1" applyBorder="1" applyAlignment="1">
      <alignment horizontal="center" vertical="center"/>
    </xf>
    <xf numFmtId="0" fontId="61" fillId="0" borderId="1" xfId="9" applyFont="1" applyBorder="1" applyAlignment="1">
      <alignment horizontal="center" vertical="center"/>
    </xf>
    <xf numFmtId="3" fontId="65" fillId="0" borderId="23" xfId="0" applyNumberFormat="1" applyFont="1" applyBorder="1" applyAlignment="1">
      <alignment horizontal="center" vertical="center"/>
    </xf>
    <xf numFmtId="3" fontId="65" fillId="0" borderId="2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Fill="1" applyBorder="1" applyAlignment="1"/>
    <xf numFmtId="0" fontId="5" fillId="6" borderId="1" xfId="0" applyFont="1" applyFill="1" applyBorder="1" applyAlignment="1">
      <alignment vertical="top" wrapText="1"/>
    </xf>
    <xf numFmtId="0" fontId="1" fillId="6" borderId="4" xfId="0" applyFont="1" applyFill="1" applyBorder="1" applyAlignment="1"/>
    <xf numFmtId="0" fontId="5" fillId="6" borderId="1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8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/>
    <xf numFmtId="0" fontId="3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1" fillId="6" borderId="0" xfId="0" applyFont="1" applyFill="1" applyBorder="1" applyAlignment="1"/>
    <xf numFmtId="0" fontId="5" fillId="6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/>
    </xf>
  </cellXfs>
  <cellStyles count="18">
    <cellStyle name="Excel Built-in Currency" xfId="17" xr:uid="{66D0440F-279F-4A54-9346-494EBD92AF68}"/>
    <cellStyle name="Hiperłącze 2" xfId="1" xr:uid="{00000000-0005-0000-0000-000000000000}"/>
    <cellStyle name="Hiperłącze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12" xr:uid="{C3855805-7884-43AD-8F63-71DD00CE7784}"/>
    <cellStyle name="Normalny 3" xfId="5" xr:uid="{00000000-0005-0000-0000-000005000000}"/>
    <cellStyle name="Normalny 4" xfId="9" xr:uid="{DF74264A-3C2B-45F0-94B7-BDB9AEBCCEE3}"/>
    <cellStyle name="Walutowy" xfId="6" builtinId="4"/>
    <cellStyle name="Walutowy 2" xfId="7" xr:uid="{00000000-0005-0000-0000-000007000000}"/>
    <cellStyle name="Walutowy 2 2" xfId="14" xr:uid="{3C8E28CB-6CFE-4020-9A70-0D4652767EE3}"/>
    <cellStyle name="Walutowy 2 3" xfId="16" xr:uid="{7F80D48B-0FB4-4143-9391-5E25418821C8}"/>
    <cellStyle name="Walutowy 2 4" xfId="11" xr:uid="{6A1FD522-8E54-4EC0-A42C-07AB96C047A0}"/>
    <cellStyle name="Walutowy 3" xfId="8" xr:uid="{00000000-0005-0000-0000-000008000000}"/>
    <cellStyle name="Walutowy 3 2" xfId="13" xr:uid="{DCEECB1C-0688-414A-9D80-207F99582A12}"/>
    <cellStyle name="Walutowy 4" xfId="15" xr:uid="{5649A920-5ADF-492E-8612-55618F229805}"/>
    <cellStyle name="Walutowy 5" xfId="10" xr:uid="{FEAEBBE4-0BDB-4580-B182-6A153A488EEB}"/>
  </cellStyles>
  <dxfs count="8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FF00FF"/>
      <color rgb="FF99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16"/>
  <sheetViews>
    <sheetView tabSelected="1" workbookViewId="0">
      <selection activeCell="B7" sqref="B7"/>
    </sheetView>
  </sheetViews>
  <sheetFormatPr defaultRowHeight="12.75" x14ac:dyDescent="0.2"/>
  <cols>
    <col min="1" max="1" width="3.7109375" style="391" bestFit="1" customWidth="1"/>
    <col min="2" max="2" width="41.7109375" style="601" customWidth="1"/>
    <col min="3" max="3" width="30" style="391" customWidth="1"/>
    <col min="4" max="4" width="13.85546875" style="602" customWidth="1"/>
    <col min="5" max="5" width="11.7109375" style="602" customWidth="1"/>
    <col min="6" max="6" width="45.42578125" style="391" customWidth="1"/>
    <col min="7" max="7" width="9" style="391" customWidth="1"/>
    <col min="8" max="8" width="13.28515625" style="391" customWidth="1"/>
    <col min="9" max="16384" width="9.140625" style="391"/>
  </cols>
  <sheetData>
    <row r="1" spans="1:9" x14ac:dyDescent="0.2">
      <c r="A1" s="586" t="s">
        <v>7</v>
      </c>
      <c r="B1" s="586" t="s">
        <v>13</v>
      </c>
      <c r="C1" s="586" t="s">
        <v>14</v>
      </c>
      <c r="D1" s="587" t="s">
        <v>11</v>
      </c>
      <c r="E1" s="587" t="s">
        <v>80</v>
      </c>
      <c r="F1" s="586" t="s">
        <v>12</v>
      </c>
      <c r="G1" s="586" t="s">
        <v>381</v>
      </c>
      <c r="H1" s="588" t="s">
        <v>379</v>
      </c>
      <c r="I1" s="588" t="s">
        <v>380</v>
      </c>
    </row>
    <row r="2" spans="1:9" ht="36" customHeight="1" x14ac:dyDescent="0.2">
      <c r="A2" s="589">
        <v>1</v>
      </c>
      <c r="B2" s="590" t="s">
        <v>263</v>
      </c>
      <c r="C2" s="591" t="s">
        <v>174</v>
      </c>
      <c r="D2" s="592" t="s">
        <v>115</v>
      </c>
      <c r="E2" s="592" t="s">
        <v>116</v>
      </c>
      <c r="F2" s="593" t="s">
        <v>684</v>
      </c>
      <c r="G2" s="603" t="s">
        <v>394</v>
      </c>
      <c r="H2" s="393">
        <v>149</v>
      </c>
      <c r="I2" s="393"/>
    </row>
    <row r="3" spans="1:9" ht="16.5" customHeight="1" x14ac:dyDescent="0.2">
      <c r="A3" s="589">
        <v>2</v>
      </c>
      <c r="B3" s="593" t="s">
        <v>264</v>
      </c>
      <c r="C3" s="594" t="s">
        <v>29</v>
      </c>
      <c r="D3" s="592" t="s">
        <v>30</v>
      </c>
      <c r="E3" s="592">
        <v>7991133696</v>
      </c>
      <c r="F3" s="590" t="str">
        <f>C3</f>
        <v>ul. Stawowa 21/25, 26-340 Drzewica</v>
      </c>
      <c r="G3" s="604" t="s">
        <v>397</v>
      </c>
      <c r="H3" s="393">
        <v>57</v>
      </c>
      <c r="I3" s="393"/>
    </row>
    <row r="4" spans="1:9" ht="39" customHeight="1" x14ac:dyDescent="0.2">
      <c r="A4" s="589">
        <v>3</v>
      </c>
      <c r="B4" s="595" t="s">
        <v>265</v>
      </c>
      <c r="C4" s="594" t="s">
        <v>31</v>
      </c>
      <c r="D4" s="592" t="s">
        <v>353</v>
      </c>
      <c r="E4" s="592">
        <v>7681329904</v>
      </c>
      <c r="F4" s="590" t="s">
        <v>32</v>
      </c>
      <c r="G4" s="604" t="s">
        <v>382</v>
      </c>
      <c r="H4" s="393">
        <v>32</v>
      </c>
      <c r="I4" s="393"/>
    </row>
    <row r="5" spans="1:9" ht="13.5" customHeight="1" x14ac:dyDescent="0.2">
      <c r="A5" s="589">
        <v>4</v>
      </c>
      <c r="B5" s="595" t="s">
        <v>266</v>
      </c>
      <c r="C5" s="591" t="s">
        <v>174</v>
      </c>
      <c r="D5" s="592" t="s">
        <v>33</v>
      </c>
      <c r="E5" s="592">
        <v>7681559857</v>
      </c>
      <c r="F5" s="590" t="str">
        <f>C5</f>
        <v>ul. Kwiatowa 1a, 26-300 Opoczno</v>
      </c>
      <c r="G5" s="604" t="s">
        <v>638</v>
      </c>
      <c r="H5" s="393">
        <v>29</v>
      </c>
      <c r="I5" s="393"/>
    </row>
    <row r="6" spans="1:9" ht="23.25" customHeight="1" x14ac:dyDescent="0.2">
      <c r="A6" s="589">
        <v>5</v>
      </c>
      <c r="B6" s="595" t="s">
        <v>267</v>
      </c>
      <c r="C6" s="591" t="s">
        <v>341</v>
      </c>
      <c r="D6" s="592" t="s">
        <v>35</v>
      </c>
      <c r="E6" s="592">
        <v>7681018788</v>
      </c>
      <c r="F6" s="593" t="s">
        <v>406</v>
      </c>
      <c r="G6" s="603" t="s">
        <v>388</v>
      </c>
      <c r="H6" s="393">
        <v>50</v>
      </c>
      <c r="I6" s="393"/>
    </row>
    <row r="7" spans="1:9" ht="66" customHeight="1" x14ac:dyDescent="0.2">
      <c r="A7" s="589">
        <v>6</v>
      </c>
      <c r="B7" s="595" t="s">
        <v>268</v>
      </c>
      <c r="C7" s="591" t="s">
        <v>174</v>
      </c>
      <c r="D7" s="592" t="s">
        <v>36</v>
      </c>
      <c r="E7" s="592" t="s">
        <v>180</v>
      </c>
      <c r="F7" s="596" t="s">
        <v>378</v>
      </c>
      <c r="G7" s="605" t="s">
        <v>388</v>
      </c>
      <c r="H7" s="393"/>
      <c r="I7" s="393"/>
    </row>
    <row r="8" spans="1:9" ht="24" customHeight="1" x14ac:dyDescent="0.2">
      <c r="A8" s="589">
        <v>7</v>
      </c>
      <c r="B8" s="595" t="s">
        <v>272</v>
      </c>
      <c r="C8" s="594" t="s">
        <v>37</v>
      </c>
      <c r="D8" s="597" t="s">
        <v>259</v>
      </c>
      <c r="E8" s="592" t="s">
        <v>260</v>
      </c>
      <c r="F8" s="595" t="s">
        <v>37</v>
      </c>
      <c r="G8" s="603" t="s">
        <v>392</v>
      </c>
      <c r="H8" s="393">
        <v>59</v>
      </c>
      <c r="I8" s="393">
        <v>645</v>
      </c>
    </row>
    <row r="9" spans="1:9" x14ac:dyDescent="0.2">
      <c r="A9" s="589">
        <v>8</v>
      </c>
      <c r="B9" s="595" t="s">
        <v>355</v>
      </c>
      <c r="C9" s="591" t="s">
        <v>63</v>
      </c>
      <c r="D9" s="597" t="s">
        <v>356</v>
      </c>
      <c r="E9" s="592">
        <v>7681076018</v>
      </c>
      <c r="F9" s="590" t="str">
        <f t="shared" ref="F9:F15" si="0">C9</f>
        <v>ul. Kossaka 1 A, 26-300 Opoczno</v>
      </c>
      <c r="G9" s="604" t="s">
        <v>382</v>
      </c>
      <c r="H9" s="393">
        <v>113</v>
      </c>
      <c r="I9" s="393">
        <v>1388</v>
      </c>
    </row>
    <row r="10" spans="1:9" x14ac:dyDescent="0.2">
      <c r="A10" s="589">
        <v>9</v>
      </c>
      <c r="B10" s="595" t="s">
        <v>357</v>
      </c>
      <c r="C10" s="594" t="s">
        <v>40</v>
      </c>
      <c r="D10" s="592" t="s">
        <v>41</v>
      </c>
      <c r="E10" s="592" t="s">
        <v>271</v>
      </c>
      <c r="F10" s="590" t="str">
        <f t="shared" si="0"/>
        <v>ul. Staszica 5, 26-340 Drzewica</v>
      </c>
      <c r="G10" s="604" t="s">
        <v>404</v>
      </c>
      <c r="H10" s="393">
        <v>31</v>
      </c>
      <c r="I10" s="393">
        <v>234</v>
      </c>
    </row>
    <row r="11" spans="1:9" ht="25.5" x14ac:dyDescent="0.2">
      <c r="A11" s="589">
        <v>10</v>
      </c>
      <c r="B11" s="595" t="s">
        <v>277</v>
      </c>
      <c r="C11" s="594" t="s">
        <v>42</v>
      </c>
      <c r="D11" s="592">
        <v>368022255</v>
      </c>
      <c r="E11" s="592">
        <v>7681839479</v>
      </c>
      <c r="F11" s="590" t="str">
        <f t="shared" si="0"/>
        <v>Mroczków Gościnny 8, 26-300 Opoczno</v>
      </c>
      <c r="G11" s="604" t="s">
        <v>382</v>
      </c>
      <c r="H11" s="393">
        <v>25</v>
      </c>
      <c r="I11" s="393">
        <v>293</v>
      </c>
    </row>
    <row r="12" spans="1:9" ht="25.5" x14ac:dyDescent="0.2">
      <c r="A12" s="589">
        <v>11</v>
      </c>
      <c r="B12" s="595" t="s">
        <v>269</v>
      </c>
      <c r="C12" s="594" t="s">
        <v>77</v>
      </c>
      <c r="D12" s="592">
        <v>365115507</v>
      </c>
      <c r="E12" s="592">
        <v>7681838209</v>
      </c>
      <c r="F12" s="590" t="s">
        <v>261</v>
      </c>
      <c r="G12" s="604" t="s">
        <v>391</v>
      </c>
      <c r="H12" s="393">
        <v>62</v>
      </c>
      <c r="I12" s="393">
        <v>118</v>
      </c>
    </row>
    <row r="13" spans="1:9" ht="15" customHeight="1" x14ac:dyDescent="0.2">
      <c r="A13" s="589">
        <v>12</v>
      </c>
      <c r="B13" s="595" t="s">
        <v>340</v>
      </c>
      <c r="C13" s="594" t="s">
        <v>43</v>
      </c>
      <c r="D13" s="592" t="s">
        <v>44</v>
      </c>
      <c r="E13" s="592">
        <v>7681560010</v>
      </c>
      <c r="F13" s="590" t="str">
        <f t="shared" si="0"/>
        <v>ul. 17-go Stycznia 15, 26-330 Żarnów</v>
      </c>
      <c r="G13" s="604" t="s">
        <v>382</v>
      </c>
      <c r="H13" s="393">
        <v>20</v>
      </c>
      <c r="I13" s="393">
        <v>235</v>
      </c>
    </row>
    <row r="14" spans="1:9" ht="16.5" customHeight="1" x14ac:dyDescent="0.2">
      <c r="A14" s="589">
        <v>13</v>
      </c>
      <c r="B14" s="644" t="s">
        <v>336</v>
      </c>
      <c r="C14" s="588" t="s">
        <v>127</v>
      </c>
      <c r="D14" s="598" t="s">
        <v>138</v>
      </c>
      <c r="E14" s="599" t="s">
        <v>128</v>
      </c>
      <c r="F14" s="588" t="str">
        <f t="shared" si="0"/>
        <v>Niemojowice 68, 26-300 Żarnów</v>
      </c>
      <c r="G14" s="393" t="s">
        <v>397</v>
      </c>
      <c r="H14" s="393">
        <v>66</v>
      </c>
      <c r="I14" s="393"/>
    </row>
    <row r="15" spans="1:9" ht="24" customHeight="1" x14ac:dyDescent="0.2">
      <c r="A15" s="588">
        <v>14</v>
      </c>
      <c r="B15" s="645" t="s">
        <v>367</v>
      </c>
      <c r="C15" s="588" t="s">
        <v>362</v>
      </c>
      <c r="D15" s="600">
        <v>384416958</v>
      </c>
      <c r="E15" s="600">
        <v>7681842754</v>
      </c>
      <c r="F15" s="588" t="str">
        <f t="shared" si="0"/>
        <v>ul. Cicha 1a 26-330 Żarnów</v>
      </c>
      <c r="G15" s="393" t="s">
        <v>391</v>
      </c>
      <c r="H15" s="393">
        <v>13</v>
      </c>
      <c r="I15" s="393">
        <v>14</v>
      </c>
    </row>
    <row r="16" spans="1:9" ht="23.25" customHeight="1" x14ac:dyDescent="0.2">
      <c r="A16" s="588">
        <v>15</v>
      </c>
      <c r="B16" s="645" t="s">
        <v>368</v>
      </c>
      <c r="C16" s="6" t="s">
        <v>337</v>
      </c>
      <c r="D16" s="600">
        <v>385045866</v>
      </c>
      <c r="E16" s="600">
        <v>7681843073</v>
      </c>
      <c r="F16" s="588" t="str">
        <f>C16</f>
        <v>Mroczków Gościnnny 1, 26-300 Opoczno</v>
      </c>
      <c r="G16" s="393" t="s">
        <v>391</v>
      </c>
      <c r="H16" s="393">
        <v>11</v>
      </c>
      <c r="I16" s="393">
        <v>19</v>
      </c>
    </row>
  </sheetData>
  <phoneticPr fontId="2" type="noConversion"/>
  <pageMargins left="0.75" right="0.75" top="1" bottom="1" header="0.5" footer="0.5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Z65392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U75" sqref="U75"/>
    </sheetView>
  </sheetViews>
  <sheetFormatPr defaultRowHeight="12.75" x14ac:dyDescent="0.2"/>
  <cols>
    <col min="1" max="1" width="4.140625" style="165" customWidth="1"/>
    <col min="2" max="2" width="1.28515625" style="163" hidden="1" customWidth="1"/>
    <col min="3" max="3" width="27.28515625" style="107" customWidth="1"/>
    <col min="4" max="4" width="6.5703125" style="149" customWidth="1"/>
    <col min="5" max="5" width="8.28515625" style="161" customWidth="1"/>
    <col min="6" max="6" width="8.5703125" style="149" customWidth="1"/>
    <col min="7" max="8" width="9.140625" style="149" customWidth="1"/>
    <col min="9" max="9" width="9.42578125" style="149" customWidth="1"/>
    <col min="10" max="10" width="10.42578125" style="149" customWidth="1"/>
    <col min="11" max="11" width="11" style="76" customWidth="1"/>
    <col min="12" max="12" width="17" style="75" customWidth="1"/>
    <col min="13" max="13" width="6.85546875" style="106" customWidth="1"/>
    <col min="14" max="14" width="8.7109375" style="460" customWidth="1"/>
    <col min="15" max="15" width="13.140625" style="107" customWidth="1"/>
    <col min="16" max="16" width="9.140625" style="98" customWidth="1"/>
    <col min="17" max="17" width="13" style="98" customWidth="1"/>
    <col min="18" max="18" width="9.5703125" style="107" customWidth="1"/>
    <col min="19" max="24" width="9.28515625" style="98" bestFit="1" customWidth="1"/>
    <col min="25" max="26" width="9.140625" style="98"/>
    <col min="27" max="27" width="14.140625" style="98" bestFit="1" customWidth="1"/>
    <col min="28" max="28" width="10.5703125" style="98" bestFit="1" customWidth="1"/>
    <col min="29" max="30" width="15.140625" style="98" bestFit="1" customWidth="1"/>
    <col min="31" max="31" width="9.7109375" style="98" bestFit="1" customWidth="1"/>
    <col min="32" max="32" width="13.7109375" style="98" bestFit="1" customWidth="1"/>
    <col min="33" max="33" width="10.5703125" style="98" bestFit="1" customWidth="1"/>
    <col min="34" max="34" width="13.42578125" style="98" bestFit="1" customWidth="1"/>
    <col min="35" max="78" width="9.140625" style="98"/>
    <col min="79" max="16384" width="9.140625" style="99"/>
  </cols>
  <sheetData>
    <row r="1" spans="1:78" x14ac:dyDescent="0.2">
      <c r="A1" s="199"/>
      <c r="B1" s="200"/>
      <c r="C1" s="209" t="s">
        <v>688</v>
      </c>
      <c r="D1" s="158"/>
      <c r="E1" s="201"/>
      <c r="F1" s="158"/>
      <c r="G1" s="202"/>
      <c r="H1" s="203"/>
      <c r="I1" s="203"/>
      <c r="J1" s="204"/>
      <c r="K1" s="205"/>
      <c r="L1" s="206"/>
      <c r="M1" s="179"/>
      <c r="N1" s="212"/>
      <c r="O1" s="111"/>
      <c r="P1" s="207"/>
      <c r="Q1" s="208"/>
      <c r="R1" s="111"/>
    </row>
    <row r="2" spans="1:78" s="85" customFormat="1" ht="12.75" customHeight="1" x14ac:dyDescent="0.2">
      <c r="A2" s="659" t="s">
        <v>7</v>
      </c>
      <c r="B2" s="655"/>
      <c r="C2" s="655" t="s">
        <v>19</v>
      </c>
      <c r="D2" s="655" t="s">
        <v>20</v>
      </c>
      <c r="E2" s="673" t="s">
        <v>637</v>
      </c>
      <c r="F2" s="655" t="s">
        <v>21</v>
      </c>
      <c r="G2" s="675" t="s">
        <v>22</v>
      </c>
      <c r="H2" s="676"/>
      <c r="I2" s="676"/>
      <c r="J2" s="677"/>
      <c r="K2" s="678" t="s">
        <v>335</v>
      </c>
      <c r="L2" s="678" t="s">
        <v>721</v>
      </c>
      <c r="M2" s="703" t="s">
        <v>153</v>
      </c>
      <c r="N2" s="456"/>
      <c r="O2" s="699" t="s">
        <v>232</v>
      </c>
      <c r="P2" s="705" t="s">
        <v>156</v>
      </c>
      <c r="Q2" s="706"/>
      <c r="R2" s="699" t="s">
        <v>173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s="85" customFormat="1" ht="77.25" customHeight="1" x14ac:dyDescent="0.2">
      <c r="A3" s="660"/>
      <c r="B3" s="656"/>
      <c r="C3" s="656"/>
      <c r="D3" s="656"/>
      <c r="E3" s="674"/>
      <c r="F3" s="656"/>
      <c r="G3" s="568" t="s">
        <v>23</v>
      </c>
      <c r="H3" s="568" t="s">
        <v>24</v>
      </c>
      <c r="I3" s="568" t="s">
        <v>25</v>
      </c>
      <c r="J3" s="568" t="s">
        <v>26</v>
      </c>
      <c r="K3" s="709"/>
      <c r="L3" s="679"/>
      <c r="M3" s="704"/>
      <c r="N3" s="457" t="s">
        <v>708</v>
      </c>
      <c r="O3" s="700"/>
      <c r="P3" s="707"/>
      <c r="Q3" s="708"/>
      <c r="R3" s="700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s="92" customFormat="1" ht="12.75" customHeight="1" x14ac:dyDescent="0.2">
      <c r="A4" s="569">
        <v>1</v>
      </c>
      <c r="B4" s="570"/>
      <c r="C4" s="570" t="str">
        <f>'1-wykaz jedn.'!B2</f>
        <v>1. Starostwo Powiatowe w Opocznie</v>
      </c>
      <c r="D4" s="570"/>
      <c r="E4" s="571"/>
      <c r="F4" s="570"/>
      <c r="G4" s="570"/>
      <c r="H4" s="570"/>
      <c r="I4" s="570"/>
      <c r="J4" s="570"/>
      <c r="K4" s="572"/>
      <c r="L4" s="572"/>
      <c r="M4" s="573"/>
      <c r="N4" s="88"/>
      <c r="O4" s="89"/>
      <c r="P4" s="89"/>
      <c r="Q4" s="89"/>
      <c r="R4" s="90"/>
      <c r="S4" s="91"/>
    </row>
    <row r="5" spans="1:78" ht="51" x14ac:dyDescent="0.2">
      <c r="A5" s="433" t="s">
        <v>192</v>
      </c>
      <c r="B5" s="693"/>
      <c r="C5" s="575" t="s">
        <v>275</v>
      </c>
      <c r="D5" s="576" t="s">
        <v>274</v>
      </c>
      <c r="E5" s="103">
        <v>6135.1</v>
      </c>
      <c r="F5" s="102" t="s">
        <v>62</v>
      </c>
      <c r="G5" s="102" t="s">
        <v>167</v>
      </c>
      <c r="H5" s="102" t="s">
        <v>72</v>
      </c>
      <c r="I5" s="102" t="s">
        <v>168</v>
      </c>
      <c r="J5" s="102" t="s">
        <v>169</v>
      </c>
      <c r="K5" s="104"/>
      <c r="L5" s="105">
        <v>21288666.829999998</v>
      </c>
      <c r="M5" s="255" t="s">
        <v>74</v>
      </c>
      <c r="N5" s="607" t="s">
        <v>369</v>
      </c>
      <c r="O5" s="107" t="s">
        <v>155</v>
      </c>
      <c r="P5" s="696" t="s">
        <v>282</v>
      </c>
      <c r="Q5" s="696"/>
      <c r="R5" s="107" t="s">
        <v>75</v>
      </c>
    </row>
    <row r="6" spans="1:78" s="98" customFormat="1" ht="28.5" customHeight="1" x14ac:dyDescent="0.2">
      <c r="A6" s="433" t="s">
        <v>193</v>
      </c>
      <c r="B6" s="693"/>
      <c r="C6" s="575" t="s">
        <v>233</v>
      </c>
      <c r="D6" s="576" t="s">
        <v>64</v>
      </c>
      <c r="E6" s="223">
        <v>121</v>
      </c>
      <c r="F6" s="102"/>
      <c r="G6" s="102" t="s">
        <v>167</v>
      </c>
      <c r="H6" s="102" t="s">
        <v>72</v>
      </c>
      <c r="I6" s="102" t="s">
        <v>191</v>
      </c>
      <c r="J6" s="102" t="s">
        <v>169</v>
      </c>
      <c r="K6" s="104"/>
      <c r="L6" s="291">
        <v>39401.24</v>
      </c>
      <c r="M6" s="255" t="s">
        <v>75</v>
      </c>
      <c r="N6" s="607" t="s">
        <v>396</v>
      </c>
      <c r="O6" s="107" t="s">
        <v>75</v>
      </c>
      <c r="P6" s="695"/>
      <c r="Q6" s="695"/>
      <c r="R6" s="107" t="s">
        <v>75</v>
      </c>
    </row>
    <row r="7" spans="1:78" s="98" customFormat="1" ht="28.5" customHeight="1" x14ac:dyDescent="0.2">
      <c r="A7" s="433" t="s">
        <v>194</v>
      </c>
      <c r="B7" s="576"/>
      <c r="C7" s="575" t="s">
        <v>243</v>
      </c>
      <c r="D7" s="112"/>
      <c r="E7" s="103">
        <v>895.76</v>
      </c>
      <c r="F7" s="102" t="s">
        <v>62</v>
      </c>
      <c r="G7" s="102" t="s">
        <v>167</v>
      </c>
      <c r="H7" s="102" t="s">
        <v>168</v>
      </c>
      <c r="I7" s="102" t="s">
        <v>168</v>
      </c>
      <c r="J7" s="102" t="s">
        <v>169</v>
      </c>
      <c r="K7" s="104">
        <v>4000</v>
      </c>
      <c r="L7" s="113">
        <f>K7*E7</f>
        <v>3583040</v>
      </c>
      <c r="M7" s="255" t="s">
        <v>75</v>
      </c>
      <c r="N7" s="607" t="s">
        <v>396</v>
      </c>
      <c r="O7" s="107" t="s">
        <v>155</v>
      </c>
      <c r="P7" s="696"/>
      <c r="Q7" s="697"/>
      <c r="R7" s="107" t="s">
        <v>244</v>
      </c>
    </row>
    <row r="8" spans="1:78" s="98" customFormat="1" ht="28.5" customHeight="1" x14ac:dyDescent="0.2">
      <c r="A8" s="433" t="s">
        <v>242</v>
      </c>
      <c r="B8" s="576"/>
      <c r="C8" s="575" t="s">
        <v>246</v>
      </c>
      <c r="D8" s="112"/>
      <c r="E8" s="103">
        <v>160.4</v>
      </c>
      <c r="F8" s="102" t="s">
        <v>62</v>
      </c>
      <c r="G8" s="102" t="s">
        <v>167</v>
      </c>
      <c r="H8" s="102" t="s">
        <v>168</v>
      </c>
      <c r="I8" s="102" t="s">
        <v>168</v>
      </c>
      <c r="J8" s="102" t="s">
        <v>169</v>
      </c>
      <c r="K8" s="104">
        <v>4000</v>
      </c>
      <c r="L8" s="113">
        <f>K8*E8</f>
        <v>641600</v>
      </c>
      <c r="M8" s="255" t="s">
        <v>75</v>
      </c>
      <c r="N8" s="607" t="s">
        <v>396</v>
      </c>
      <c r="O8" s="107" t="s">
        <v>155</v>
      </c>
      <c r="P8" s="696"/>
      <c r="Q8" s="697"/>
      <c r="R8" s="107" t="s">
        <v>244</v>
      </c>
    </row>
    <row r="9" spans="1:78" s="98" customFormat="1" ht="28.5" customHeight="1" x14ac:dyDescent="0.2">
      <c r="A9" s="433" t="s">
        <v>245</v>
      </c>
      <c r="B9" s="576"/>
      <c r="C9" s="575" t="s">
        <v>248</v>
      </c>
      <c r="D9" s="112"/>
      <c r="E9" s="103">
        <v>610.6</v>
      </c>
      <c r="F9" s="102" t="s">
        <v>370</v>
      </c>
      <c r="G9" s="102" t="s">
        <v>167</v>
      </c>
      <c r="H9" s="102" t="s">
        <v>45</v>
      </c>
      <c r="I9" s="102" t="s">
        <v>168</v>
      </c>
      <c r="J9" s="102" t="s">
        <v>170</v>
      </c>
      <c r="K9" s="104">
        <v>1200</v>
      </c>
      <c r="L9" s="113">
        <f>K9*E9</f>
        <v>732720</v>
      </c>
      <c r="M9" s="255" t="s">
        <v>75</v>
      </c>
      <c r="N9" s="607" t="s">
        <v>396</v>
      </c>
      <c r="O9" s="107" t="s">
        <v>155</v>
      </c>
      <c r="P9" s="695"/>
      <c r="Q9" s="698"/>
      <c r="R9" s="482" t="s">
        <v>244</v>
      </c>
    </row>
    <row r="10" spans="1:78" s="98" customFormat="1" ht="28.5" customHeight="1" x14ac:dyDescent="0.2">
      <c r="A10" s="433" t="s">
        <v>247</v>
      </c>
      <c r="B10" s="576"/>
      <c r="C10" s="575" t="s">
        <v>250</v>
      </c>
      <c r="D10" s="112"/>
      <c r="E10" s="103">
        <v>69.7</v>
      </c>
      <c r="F10" s="102" t="s">
        <v>62</v>
      </c>
      <c r="G10" s="102" t="s">
        <v>167</v>
      </c>
      <c r="H10" s="102" t="s">
        <v>45</v>
      </c>
      <c r="I10" s="102" t="s">
        <v>72</v>
      </c>
      <c r="J10" s="102" t="s">
        <v>169</v>
      </c>
      <c r="K10" s="104">
        <v>1200</v>
      </c>
      <c r="L10" s="113">
        <f>K10*E10</f>
        <v>83640</v>
      </c>
      <c r="M10" s="255" t="s">
        <v>75</v>
      </c>
      <c r="N10" s="607" t="s">
        <v>396</v>
      </c>
      <c r="O10" s="107" t="s">
        <v>155</v>
      </c>
      <c r="P10" s="695"/>
      <c r="Q10" s="698"/>
      <c r="R10" s="482" t="s">
        <v>244</v>
      </c>
    </row>
    <row r="11" spans="1:78" s="98" customFormat="1" ht="28.5" customHeight="1" x14ac:dyDescent="0.2">
      <c r="A11" s="433" t="s">
        <v>249</v>
      </c>
      <c r="B11" s="576"/>
      <c r="C11" s="575" t="s">
        <v>252</v>
      </c>
      <c r="D11" s="112"/>
      <c r="E11" s="103">
        <v>478</v>
      </c>
      <c r="F11" s="102" t="s">
        <v>62</v>
      </c>
      <c r="G11" s="102" t="s">
        <v>167</v>
      </c>
      <c r="H11" s="102" t="s">
        <v>168</v>
      </c>
      <c r="I11" s="102" t="s">
        <v>72</v>
      </c>
      <c r="J11" s="102" t="s">
        <v>170</v>
      </c>
      <c r="K11" s="104">
        <v>1200</v>
      </c>
      <c r="L11" s="113">
        <f>K11*E11</f>
        <v>573600</v>
      </c>
      <c r="M11" s="255" t="s">
        <v>75</v>
      </c>
      <c r="N11" s="607" t="s">
        <v>396</v>
      </c>
      <c r="O11" s="107" t="s">
        <v>155</v>
      </c>
      <c r="P11" s="695"/>
      <c r="Q11" s="698"/>
      <c r="R11" s="482" t="s">
        <v>244</v>
      </c>
    </row>
    <row r="12" spans="1:78" s="98" customFormat="1" ht="28.5" customHeight="1" x14ac:dyDescent="0.2">
      <c r="A12" s="433" t="s">
        <v>251</v>
      </c>
      <c r="B12" s="576"/>
      <c r="C12" s="575" t="s">
        <v>254</v>
      </c>
      <c r="D12" s="112"/>
      <c r="E12" s="103">
        <v>110</v>
      </c>
      <c r="F12" s="102" t="s">
        <v>62</v>
      </c>
      <c r="G12" s="102" t="s">
        <v>167</v>
      </c>
      <c r="H12" s="102" t="s">
        <v>168</v>
      </c>
      <c r="I12" s="102" t="s">
        <v>168</v>
      </c>
      <c r="J12" s="102" t="s">
        <v>169</v>
      </c>
      <c r="K12" s="104">
        <v>4000</v>
      </c>
      <c r="L12" s="113">
        <v>440000</v>
      </c>
      <c r="M12" s="255" t="s">
        <v>75</v>
      </c>
      <c r="N12" s="607" t="s">
        <v>396</v>
      </c>
      <c r="O12" s="107" t="s">
        <v>155</v>
      </c>
      <c r="P12" s="695"/>
      <c r="Q12" s="698"/>
      <c r="R12" s="482" t="s">
        <v>244</v>
      </c>
    </row>
    <row r="13" spans="1:78" s="98" customFormat="1" ht="28.5" customHeight="1" x14ac:dyDescent="0.2">
      <c r="A13" s="433" t="s">
        <v>253</v>
      </c>
      <c r="B13" s="576"/>
      <c r="C13" s="575" t="s">
        <v>347</v>
      </c>
      <c r="D13" s="112">
        <v>1970</v>
      </c>
      <c r="E13" s="103">
        <v>358.22</v>
      </c>
      <c r="F13" s="102" t="s">
        <v>62</v>
      </c>
      <c r="G13" s="102" t="s">
        <v>344</v>
      </c>
      <c r="H13" s="102" t="s">
        <v>345</v>
      </c>
      <c r="I13" s="102"/>
      <c r="J13" s="102" t="s">
        <v>170</v>
      </c>
      <c r="K13" s="104"/>
      <c r="L13" s="291">
        <v>170864</v>
      </c>
      <c r="M13" s="255" t="s">
        <v>75</v>
      </c>
      <c r="N13" s="607" t="s">
        <v>369</v>
      </c>
      <c r="O13" s="473" t="s">
        <v>155</v>
      </c>
      <c r="P13" s="107"/>
      <c r="Q13" s="434"/>
      <c r="R13" s="107" t="s">
        <v>75</v>
      </c>
    </row>
    <row r="14" spans="1:78" s="98" customFormat="1" ht="28.5" customHeight="1" x14ac:dyDescent="0.2">
      <c r="A14" s="433" t="s">
        <v>342</v>
      </c>
      <c r="B14" s="576"/>
      <c r="C14" s="575" t="s">
        <v>348</v>
      </c>
      <c r="D14" s="112">
        <v>1970</v>
      </c>
      <c r="E14" s="103">
        <v>140.12</v>
      </c>
      <c r="F14" s="102" t="s">
        <v>62</v>
      </c>
      <c r="G14" s="102" t="s">
        <v>346</v>
      </c>
      <c r="H14" s="102" t="s">
        <v>345</v>
      </c>
      <c r="I14" s="102"/>
      <c r="J14" s="102" t="s">
        <v>170</v>
      </c>
      <c r="K14" s="104"/>
      <c r="L14" s="291">
        <v>47861.25</v>
      </c>
      <c r="M14" s="255" t="s">
        <v>75</v>
      </c>
      <c r="N14" s="607" t="s">
        <v>369</v>
      </c>
      <c r="O14" s="473" t="s">
        <v>155</v>
      </c>
      <c r="P14" s="107"/>
      <c r="Q14" s="434"/>
      <c r="R14" s="107" t="s">
        <v>75</v>
      </c>
    </row>
    <row r="15" spans="1:78" s="98" customFormat="1" ht="28.5" customHeight="1" x14ac:dyDescent="0.2">
      <c r="A15" s="433" t="s">
        <v>343</v>
      </c>
      <c r="B15" s="576"/>
      <c r="C15" s="575" t="s">
        <v>395</v>
      </c>
      <c r="D15" s="112"/>
      <c r="E15" s="103">
        <v>318.89999999999998</v>
      </c>
      <c r="F15" s="472" t="s">
        <v>62</v>
      </c>
      <c r="G15" s="472" t="s">
        <v>167</v>
      </c>
      <c r="H15" s="472" t="s">
        <v>72</v>
      </c>
      <c r="I15" s="472"/>
      <c r="J15" s="472" t="s">
        <v>170</v>
      </c>
      <c r="K15" s="104"/>
      <c r="L15" s="291">
        <v>302525.83</v>
      </c>
      <c r="M15" s="255" t="s">
        <v>75</v>
      </c>
      <c r="N15" s="607" t="s">
        <v>369</v>
      </c>
      <c r="O15" s="473" t="s">
        <v>155</v>
      </c>
      <c r="P15" s="473"/>
      <c r="Q15" s="474"/>
      <c r="R15" s="471" t="s">
        <v>75</v>
      </c>
      <c r="S15" s="484"/>
    </row>
    <row r="16" spans="1:78" s="92" customFormat="1" ht="27.75" customHeight="1" x14ac:dyDescent="0.2">
      <c r="A16" s="114">
        <v>2</v>
      </c>
      <c r="B16" s="89"/>
      <c r="C16" s="87" t="str">
        <f>'1-wykaz jedn.'!B3</f>
        <v>2. Dom Pomocy Społecznej dla Dorosłych w Drzewicy</v>
      </c>
      <c r="D16" s="89"/>
      <c r="E16" s="115"/>
      <c r="F16" s="89"/>
      <c r="G16" s="89"/>
      <c r="H16" s="89"/>
      <c r="I16" s="89" t="s">
        <v>168</v>
      </c>
      <c r="J16" s="89"/>
      <c r="K16" s="116"/>
      <c r="L16" s="117"/>
      <c r="M16" s="118"/>
      <c r="N16" s="118"/>
      <c r="O16" s="119"/>
      <c r="P16" s="119"/>
      <c r="Q16" s="119"/>
      <c r="R16" s="120"/>
      <c r="S16" s="91"/>
    </row>
    <row r="17" spans="1:78" ht="24.75" customHeight="1" x14ac:dyDescent="0.2">
      <c r="A17" s="123" t="s">
        <v>195</v>
      </c>
      <c r="B17" s="692"/>
      <c r="C17" s="527" t="s">
        <v>176</v>
      </c>
      <c r="D17" s="483">
        <v>1961</v>
      </c>
      <c r="E17" s="103">
        <v>1080</v>
      </c>
      <c r="F17" s="483" t="s">
        <v>74</v>
      </c>
      <c r="G17" s="483" t="s">
        <v>50</v>
      </c>
      <c r="H17" s="483" t="s">
        <v>45</v>
      </c>
      <c r="I17" s="483" t="s">
        <v>191</v>
      </c>
      <c r="J17" s="483" t="s">
        <v>46</v>
      </c>
      <c r="K17" s="104">
        <v>2200</v>
      </c>
      <c r="L17" s="124">
        <f>K17*E17</f>
        <v>2376000</v>
      </c>
      <c r="M17" s="255" t="s">
        <v>74</v>
      </c>
      <c r="N17" s="607" t="s">
        <v>369</v>
      </c>
      <c r="O17" s="482" t="s">
        <v>154</v>
      </c>
      <c r="P17" s="695"/>
      <c r="Q17" s="695"/>
      <c r="R17" s="526" t="s">
        <v>75</v>
      </c>
    </row>
    <row r="18" spans="1:78" ht="24.75" customHeight="1" x14ac:dyDescent="0.2">
      <c r="A18" s="123" t="s">
        <v>196</v>
      </c>
      <c r="B18" s="692"/>
      <c r="C18" s="527" t="s">
        <v>398</v>
      </c>
      <c r="D18" s="483">
        <v>2020</v>
      </c>
      <c r="E18" s="103">
        <v>2028</v>
      </c>
      <c r="F18" s="483"/>
      <c r="G18" s="483" t="s">
        <v>167</v>
      </c>
      <c r="H18" s="483" t="s">
        <v>72</v>
      </c>
      <c r="I18" s="483" t="s">
        <v>168</v>
      </c>
      <c r="J18" s="483" t="s">
        <v>169</v>
      </c>
      <c r="K18" s="104"/>
      <c r="L18" s="477">
        <v>12004521.52</v>
      </c>
      <c r="M18" s="255" t="s">
        <v>74</v>
      </c>
      <c r="N18" s="607" t="s">
        <v>369</v>
      </c>
      <c r="O18" s="606" t="s">
        <v>154</v>
      </c>
      <c r="P18" s="482"/>
      <c r="Q18" s="482"/>
      <c r="R18" s="526"/>
    </row>
    <row r="19" spans="1:78" ht="25.5" x14ac:dyDescent="0.2">
      <c r="A19" s="123" t="s">
        <v>197</v>
      </c>
      <c r="B19" s="692"/>
      <c r="C19" s="101" t="s">
        <v>177</v>
      </c>
      <c r="D19" s="483">
        <v>1975</v>
      </c>
      <c r="E19" s="103">
        <v>100</v>
      </c>
      <c r="F19" s="483" t="s">
        <v>74</v>
      </c>
      <c r="G19" s="483" t="s">
        <v>69</v>
      </c>
      <c r="H19" s="483" t="s">
        <v>45</v>
      </c>
      <c r="I19" s="483" t="s">
        <v>191</v>
      </c>
      <c r="J19" s="483" t="s">
        <v>46</v>
      </c>
      <c r="K19" s="104">
        <v>1200</v>
      </c>
      <c r="L19" s="124">
        <f>K19*E19</f>
        <v>120000</v>
      </c>
      <c r="M19" s="255" t="s">
        <v>74</v>
      </c>
      <c r="N19" s="607" t="s">
        <v>396</v>
      </c>
      <c r="O19" s="482" t="s">
        <v>158</v>
      </c>
      <c r="P19" s="695"/>
      <c r="Q19" s="695"/>
      <c r="R19" s="481" t="s">
        <v>75</v>
      </c>
    </row>
    <row r="20" spans="1:78" ht="25.5" x14ac:dyDescent="0.2">
      <c r="A20" s="123" t="s">
        <v>198</v>
      </c>
      <c r="B20" s="692"/>
      <c r="C20" s="101" t="s">
        <v>178</v>
      </c>
      <c r="D20" s="483">
        <v>1975</v>
      </c>
      <c r="E20" s="103">
        <v>240</v>
      </c>
      <c r="F20" s="483" t="s">
        <v>74</v>
      </c>
      <c r="G20" s="483" t="s">
        <v>69</v>
      </c>
      <c r="H20" s="483" t="s">
        <v>45</v>
      </c>
      <c r="I20" s="483" t="s">
        <v>191</v>
      </c>
      <c r="J20" s="483" t="s">
        <v>46</v>
      </c>
      <c r="K20" s="104">
        <v>1200</v>
      </c>
      <c r="L20" s="124">
        <f>K20*E20</f>
        <v>288000</v>
      </c>
      <c r="M20" s="255" t="s">
        <v>74</v>
      </c>
      <c r="N20" s="607" t="s">
        <v>396</v>
      </c>
      <c r="O20" s="482" t="s">
        <v>158</v>
      </c>
      <c r="P20" s="695"/>
      <c r="Q20" s="695"/>
      <c r="R20" s="481" t="s">
        <v>75</v>
      </c>
    </row>
    <row r="21" spans="1:78" ht="25.5" x14ac:dyDescent="0.2">
      <c r="A21" s="123" t="s">
        <v>199</v>
      </c>
      <c r="B21" s="692"/>
      <c r="C21" s="101" t="s">
        <v>179</v>
      </c>
      <c r="D21" s="483">
        <v>1995</v>
      </c>
      <c r="E21" s="103">
        <v>70</v>
      </c>
      <c r="F21" s="483" t="s">
        <v>74</v>
      </c>
      <c r="G21" s="483" t="s">
        <v>50</v>
      </c>
      <c r="H21" s="483" t="s">
        <v>45</v>
      </c>
      <c r="I21" s="483" t="s">
        <v>191</v>
      </c>
      <c r="J21" s="483" t="s">
        <v>46</v>
      </c>
      <c r="K21" s="104">
        <v>1200</v>
      </c>
      <c r="L21" s="124">
        <f>K21*E21</f>
        <v>84000</v>
      </c>
      <c r="M21" s="255" t="s">
        <v>74</v>
      </c>
      <c r="N21" s="607" t="s">
        <v>396</v>
      </c>
      <c r="O21" s="606" t="s">
        <v>154</v>
      </c>
      <c r="P21" s="695"/>
      <c r="Q21" s="695"/>
      <c r="R21" s="485" t="s">
        <v>75</v>
      </c>
    </row>
    <row r="22" spans="1:78" x14ac:dyDescent="0.2">
      <c r="A22" s="123" t="s">
        <v>399</v>
      </c>
      <c r="B22" s="101"/>
      <c r="C22" s="101" t="s">
        <v>400</v>
      </c>
      <c r="D22" s="483">
        <v>2020</v>
      </c>
      <c r="E22" s="223"/>
      <c r="F22" s="483"/>
      <c r="G22" s="483"/>
      <c r="H22" s="483"/>
      <c r="I22" s="483"/>
      <c r="J22" s="483"/>
      <c r="K22" s="104"/>
      <c r="L22" s="477">
        <v>31318.7</v>
      </c>
      <c r="M22" s="255" t="s">
        <v>74</v>
      </c>
      <c r="N22" s="607" t="s">
        <v>369</v>
      </c>
      <c r="O22" s="482" t="s">
        <v>75</v>
      </c>
      <c r="P22" s="482"/>
      <c r="Q22" s="482"/>
      <c r="R22" s="485"/>
      <c r="S22" s="484"/>
    </row>
    <row r="23" spans="1:78" s="92" customFormat="1" ht="49.5" customHeight="1" x14ac:dyDescent="0.2">
      <c r="A23" s="86">
        <v>3</v>
      </c>
      <c r="B23" s="127"/>
      <c r="C23" s="87" t="str">
        <f>'1-wykaz jedn.'!B4</f>
        <v>3. Poradnia Psychologiczna- Pedagogiczna w Opocznie z filią Poradni Psychologiczno- Pedagogicznej w Drzewicy</v>
      </c>
      <c r="D23" s="128"/>
      <c r="E23" s="129"/>
      <c r="F23" s="128"/>
      <c r="G23" s="128"/>
      <c r="H23" s="128"/>
      <c r="I23" s="128"/>
      <c r="J23" s="128"/>
      <c r="K23" s="116"/>
      <c r="L23" s="117"/>
      <c r="M23" s="118"/>
      <c r="N23" s="118"/>
      <c r="O23" s="119"/>
      <c r="P23" s="119"/>
      <c r="Q23" s="119"/>
      <c r="R23" s="120"/>
      <c r="S23" s="91"/>
    </row>
    <row r="24" spans="1:78" ht="87" customHeight="1" x14ac:dyDescent="0.2">
      <c r="A24" s="121" t="s">
        <v>201</v>
      </c>
      <c r="B24" s="710"/>
      <c r="C24" s="93" t="s">
        <v>712</v>
      </c>
      <c r="D24" s="670"/>
      <c r="E24" s="671"/>
      <c r="F24" s="671"/>
      <c r="G24" s="671"/>
      <c r="H24" s="671"/>
      <c r="I24" s="671"/>
      <c r="J24" s="672"/>
      <c r="K24" s="95"/>
      <c r="L24" s="122"/>
      <c r="M24" s="167" t="s">
        <v>74</v>
      </c>
      <c r="N24" s="213"/>
      <c r="O24" s="97"/>
      <c r="P24" s="657"/>
      <c r="Q24" s="658"/>
      <c r="R24" s="97"/>
    </row>
    <row r="25" spans="1:78" ht="54" customHeight="1" x14ac:dyDescent="0.2">
      <c r="A25" s="130" t="s">
        <v>202</v>
      </c>
      <c r="B25" s="712"/>
      <c r="C25" s="131" t="s">
        <v>200</v>
      </c>
      <c r="D25" s="670"/>
      <c r="E25" s="671"/>
      <c r="F25" s="671"/>
      <c r="G25" s="671"/>
      <c r="H25" s="671"/>
      <c r="I25" s="671"/>
      <c r="J25" s="672"/>
      <c r="K25" s="110"/>
      <c r="L25" s="126"/>
      <c r="M25" s="166" t="s">
        <v>74</v>
      </c>
      <c r="N25" s="212"/>
      <c r="O25" s="111"/>
      <c r="P25" s="657"/>
      <c r="Q25" s="658"/>
      <c r="R25" s="111"/>
    </row>
    <row r="26" spans="1:78" s="92" customFormat="1" ht="26.25" customHeight="1" x14ac:dyDescent="0.2">
      <c r="A26" s="86">
        <v>4</v>
      </c>
      <c r="B26" s="132"/>
      <c r="C26" s="133" t="str">
        <f>'1-wykaz jedn.'!B5</f>
        <v>4. Powiatowe Centrum Pomocy Rodzinie</v>
      </c>
      <c r="D26" s="134"/>
      <c r="E26" s="134"/>
      <c r="F26" s="134"/>
      <c r="G26" s="134"/>
      <c r="H26" s="134"/>
      <c r="I26" s="134"/>
      <c r="J26" s="134"/>
      <c r="K26" s="116"/>
      <c r="L26" s="117"/>
      <c r="M26" s="118"/>
      <c r="N26" s="118"/>
      <c r="O26" s="119"/>
      <c r="P26" s="119"/>
      <c r="Q26" s="119"/>
      <c r="R26" s="120"/>
      <c r="S26" s="91"/>
    </row>
    <row r="27" spans="1:78" ht="25.5" x14ac:dyDescent="0.2">
      <c r="A27" s="144" t="s">
        <v>203</v>
      </c>
      <c r="B27" s="135"/>
      <c r="C27" s="192" t="s">
        <v>715</v>
      </c>
      <c r="D27" s="670"/>
      <c r="E27" s="671"/>
      <c r="F27" s="671"/>
      <c r="G27" s="671"/>
      <c r="H27" s="671"/>
      <c r="I27" s="671"/>
      <c r="J27" s="672"/>
      <c r="K27" s="137"/>
      <c r="L27" s="138"/>
      <c r="M27" s="139" t="s">
        <v>74</v>
      </c>
      <c r="N27" s="139"/>
      <c r="O27" s="140"/>
      <c r="P27" s="657"/>
      <c r="Q27" s="658"/>
      <c r="R27" s="140"/>
    </row>
    <row r="28" spans="1:78" s="92" customFormat="1" ht="25.5" x14ac:dyDescent="0.2">
      <c r="A28" s="86">
        <v>5</v>
      </c>
      <c r="B28" s="127"/>
      <c r="C28" s="87" t="str">
        <f>'1-wykaz jedn.'!B6</f>
        <v>5. Powiatowy Urząd Pracy w Opocznie</v>
      </c>
      <c r="D28" s="134"/>
      <c r="E28" s="134"/>
      <c r="F28" s="134"/>
      <c r="G28" s="134"/>
      <c r="H28" s="134"/>
      <c r="I28" s="134"/>
      <c r="J28" s="134"/>
      <c r="K28" s="116"/>
      <c r="L28" s="117"/>
      <c r="M28" s="118"/>
      <c r="N28" s="118"/>
      <c r="O28" s="119"/>
      <c r="P28" s="119"/>
      <c r="Q28" s="119"/>
      <c r="R28" s="120"/>
      <c r="S28" s="91"/>
    </row>
    <row r="29" spans="1:78" s="156" customFormat="1" ht="27" customHeight="1" x14ac:dyDescent="0.2">
      <c r="A29" s="100" t="s">
        <v>192</v>
      </c>
      <c r="B29" s="436"/>
      <c r="C29" s="101" t="s">
        <v>390</v>
      </c>
      <c r="D29" s="464" t="s">
        <v>64</v>
      </c>
      <c r="E29" s="103">
        <v>683.22</v>
      </c>
      <c r="F29" s="464" t="s">
        <v>62</v>
      </c>
      <c r="G29" s="464" t="s">
        <v>190</v>
      </c>
      <c r="H29" s="464" t="s">
        <v>72</v>
      </c>
      <c r="I29" s="464" t="s">
        <v>191</v>
      </c>
      <c r="J29" s="464" t="s">
        <v>170</v>
      </c>
      <c r="K29" s="104">
        <v>2200</v>
      </c>
      <c r="L29" s="291">
        <v>1706417</v>
      </c>
      <c r="M29" s="466" t="s">
        <v>74</v>
      </c>
      <c r="N29" s="466" t="s">
        <v>369</v>
      </c>
      <c r="O29" s="463" t="s">
        <v>389</v>
      </c>
      <c r="P29" s="694" t="s">
        <v>157</v>
      </c>
      <c r="Q29" s="694"/>
      <c r="R29" s="463" t="s">
        <v>75</v>
      </c>
      <c r="S29" s="98"/>
      <c r="T29" s="98"/>
      <c r="U29" s="98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</row>
    <row r="30" spans="1:78" ht="38.25" x14ac:dyDescent="0.2">
      <c r="A30" s="121" t="s">
        <v>204</v>
      </c>
      <c r="B30" s="710"/>
      <c r="C30" s="141" t="s">
        <v>713</v>
      </c>
      <c r="D30" s="667"/>
      <c r="E30" s="668"/>
      <c r="F30" s="668"/>
      <c r="G30" s="668"/>
      <c r="H30" s="668"/>
      <c r="I30" s="668"/>
      <c r="J30" s="669"/>
      <c r="K30" s="95"/>
      <c r="L30" s="122"/>
      <c r="M30" s="167" t="s">
        <v>74</v>
      </c>
      <c r="N30" s="213"/>
      <c r="O30" s="97"/>
      <c r="P30" s="657"/>
      <c r="Q30" s="658"/>
      <c r="R30" s="97"/>
    </row>
    <row r="31" spans="1:78" ht="38.25" x14ac:dyDescent="0.2">
      <c r="A31" s="123" t="s">
        <v>205</v>
      </c>
      <c r="B31" s="711"/>
      <c r="C31" s="102" t="s">
        <v>234</v>
      </c>
      <c r="D31" s="670"/>
      <c r="E31" s="671"/>
      <c r="F31" s="671"/>
      <c r="G31" s="671"/>
      <c r="H31" s="671"/>
      <c r="I31" s="671"/>
      <c r="J31" s="672"/>
      <c r="K31" s="104"/>
      <c r="L31" s="124"/>
      <c r="M31" s="255" t="s">
        <v>74</v>
      </c>
      <c r="P31" s="657"/>
      <c r="Q31" s="658"/>
    </row>
    <row r="32" spans="1:78" ht="51" x14ac:dyDescent="0.2">
      <c r="A32" s="130" t="s">
        <v>206</v>
      </c>
      <c r="B32" s="712"/>
      <c r="C32" s="108" t="s">
        <v>175</v>
      </c>
      <c r="D32" s="108">
        <v>2012</v>
      </c>
      <c r="E32" s="108">
        <v>23</v>
      </c>
      <c r="F32" s="108"/>
      <c r="G32" s="108" t="s">
        <v>171</v>
      </c>
      <c r="H32" s="108"/>
      <c r="I32" s="108" t="s">
        <v>235</v>
      </c>
      <c r="J32" s="108" t="s">
        <v>169</v>
      </c>
      <c r="K32" s="110"/>
      <c r="L32" s="244">
        <v>34720</v>
      </c>
      <c r="M32" s="263" t="s">
        <v>74</v>
      </c>
      <c r="N32" s="212"/>
      <c r="O32" s="111"/>
      <c r="P32" s="657"/>
      <c r="Q32" s="658"/>
      <c r="R32" s="111"/>
    </row>
    <row r="33" spans="1:19" s="92" customFormat="1" x14ac:dyDescent="0.2">
      <c r="A33" s="86">
        <v>6</v>
      </c>
      <c r="B33" s="127"/>
      <c r="C33" s="87" t="str">
        <f>'1-wykaz jedn.'!B7</f>
        <v>6. Zarząd Dróg Powiatowych</v>
      </c>
      <c r="D33" s="89"/>
      <c r="E33" s="128"/>
      <c r="F33" s="89"/>
      <c r="G33" s="89"/>
      <c r="H33" s="89"/>
      <c r="I33" s="89"/>
      <c r="J33" s="89"/>
      <c r="K33" s="116"/>
      <c r="L33" s="117"/>
      <c r="M33" s="118"/>
      <c r="N33" s="118"/>
      <c r="O33" s="119"/>
      <c r="P33" s="119"/>
      <c r="Q33" s="119"/>
      <c r="R33" s="120"/>
      <c r="S33" s="91"/>
    </row>
    <row r="34" spans="1:19" ht="24" customHeight="1" x14ac:dyDescent="0.2">
      <c r="A34" s="121" t="s">
        <v>207</v>
      </c>
      <c r="B34" s="664"/>
      <c r="C34" s="93" t="s">
        <v>51</v>
      </c>
      <c r="D34" s="93" t="s">
        <v>189</v>
      </c>
      <c r="E34" s="94">
        <v>55.56</v>
      </c>
      <c r="F34" s="93" t="s">
        <v>74</v>
      </c>
      <c r="G34" s="93"/>
      <c r="H34" s="93"/>
      <c r="I34" s="93" t="s">
        <v>73</v>
      </c>
      <c r="J34" s="93" t="s">
        <v>169</v>
      </c>
      <c r="K34" s="95">
        <v>2200</v>
      </c>
      <c r="L34" s="122">
        <f t="shared" ref="L34:L41" si="0">K34*E34</f>
        <v>122232</v>
      </c>
      <c r="M34" s="252" t="s">
        <v>74</v>
      </c>
      <c r="N34" s="213" t="s">
        <v>369</v>
      </c>
      <c r="O34" s="97" t="s">
        <v>159</v>
      </c>
      <c r="P34" s="657"/>
      <c r="Q34" s="658"/>
      <c r="R34" s="97" t="s">
        <v>75</v>
      </c>
    </row>
    <row r="35" spans="1:19" ht="12" customHeight="1" x14ac:dyDescent="0.2">
      <c r="A35" s="123" t="s">
        <v>208</v>
      </c>
      <c r="B35" s="665"/>
      <c r="C35" s="102" t="s">
        <v>52</v>
      </c>
      <c r="D35" s="102" t="s">
        <v>189</v>
      </c>
      <c r="E35" s="103">
        <v>116.56</v>
      </c>
      <c r="F35" s="102" t="s">
        <v>74</v>
      </c>
      <c r="G35" s="102"/>
      <c r="H35" s="102"/>
      <c r="I35" s="102" t="s">
        <v>73</v>
      </c>
      <c r="J35" s="102" t="s">
        <v>181</v>
      </c>
      <c r="K35" s="104">
        <v>900</v>
      </c>
      <c r="L35" s="124">
        <f t="shared" si="0"/>
        <v>104904</v>
      </c>
      <c r="M35" s="255" t="s">
        <v>74</v>
      </c>
      <c r="N35" s="460" t="s">
        <v>369</v>
      </c>
      <c r="O35" s="107" t="s">
        <v>159</v>
      </c>
      <c r="P35" s="657"/>
      <c r="Q35" s="658"/>
      <c r="R35" s="107" t="s">
        <v>75</v>
      </c>
    </row>
    <row r="36" spans="1:19" ht="25.5" x14ac:dyDescent="0.2">
      <c r="A36" s="123" t="s">
        <v>209</v>
      </c>
      <c r="B36" s="665"/>
      <c r="C36" s="102" t="s">
        <v>53</v>
      </c>
      <c r="D36" s="102" t="s">
        <v>189</v>
      </c>
      <c r="E36" s="103">
        <v>236.8</v>
      </c>
      <c r="F36" s="102" t="s">
        <v>370</v>
      </c>
      <c r="G36" s="102"/>
      <c r="H36" s="102"/>
      <c r="I36" s="102" t="s">
        <v>73</v>
      </c>
      <c r="J36" s="102" t="s">
        <v>169</v>
      </c>
      <c r="K36" s="104">
        <v>900</v>
      </c>
      <c r="L36" s="124">
        <f t="shared" si="0"/>
        <v>213120</v>
      </c>
      <c r="M36" s="255" t="s">
        <v>74</v>
      </c>
      <c r="N36" s="460" t="s">
        <v>369</v>
      </c>
      <c r="O36" s="107" t="s">
        <v>159</v>
      </c>
      <c r="P36" s="657"/>
      <c r="Q36" s="658"/>
      <c r="R36" s="107" t="s">
        <v>75</v>
      </c>
    </row>
    <row r="37" spans="1:19" ht="25.5" x14ac:dyDescent="0.2">
      <c r="A37" s="123" t="s">
        <v>210</v>
      </c>
      <c r="B37" s="665"/>
      <c r="C37" s="142" t="s">
        <v>54</v>
      </c>
      <c r="D37" s="102" t="s">
        <v>189</v>
      </c>
      <c r="E37" s="103">
        <v>231.29</v>
      </c>
      <c r="F37" s="102" t="s">
        <v>370</v>
      </c>
      <c r="G37" s="102"/>
      <c r="H37" s="102"/>
      <c r="I37" s="102"/>
      <c r="J37" s="102" t="s">
        <v>170</v>
      </c>
      <c r="K37" s="104">
        <v>2200</v>
      </c>
      <c r="L37" s="124">
        <f t="shared" si="0"/>
        <v>508838</v>
      </c>
      <c r="M37" s="255" t="s">
        <v>74</v>
      </c>
      <c r="N37" s="460" t="s">
        <v>369</v>
      </c>
      <c r="O37" s="107" t="s">
        <v>159</v>
      </c>
      <c r="P37" s="657"/>
      <c r="Q37" s="658"/>
      <c r="R37" s="107" t="s">
        <v>75</v>
      </c>
    </row>
    <row r="38" spans="1:19" ht="24.75" customHeight="1" x14ac:dyDescent="0.2">
      <c r="A38" s="123" t="s">
        <v>211</v>
      </c>
      <c r="B38" s="665"/>
      <c r="C38" s="142" t="s">
        <v>56</v>
      </c>
      <c r="D38" s="102" t="s">
        <v>189</v>
      </c>
      <c r="E38" s="103">
        <v>392.5</v>
      </c>
      <c r="F38" s="102" t="s">
        <v>74</v>
      </c>
      <c r="G38" s="102"/>
      <c r="H38" s="102"/>
      <c r="I38" s="102" t="s">
        <v>168</v>
      </c>
      <c r="J38" s="102" t="s">
        <v>170</v>
      </c>
      <c r="K38" s="104">
        <v>2200</v>
      </c>
      <c r="L38" s="124">
        <f t="shared" si="0"/>
        <v>863500</v>
      </c>
      <c r="M38" s="255" t="s">
        <v>74</v>
      </c>
      <c r="N38" s="460" t="s">
        <v>369</v>
      </c>
      <c r="O38" s="107" t="s">
        <v>159</v>
      </c>
      <c r="P38" s="657"/>
      <c r="Q38" s="658"/>
      <c r="R38" s="107" t="s">
        <v>75</v>
      </c>
    </row>
    <row r="39" spans="1:19" ht="25.5" x14ac:dyDescent="0.2">
      <c r="A39" s="123" t="s">
        <v>212</v>
      </c>
      <c r="B39" s="665"/>
      <c r="C39" s="102" t="s">
        <v>55</v>
      </c>
      <c r="D39" s="102" t="s">
        <v>189</v>
      </c>
      <c r="E39" s="103">
        <v>486</v>
      </c>
      <c r="F39" s="102" t="s">
        <v>74</v>
      </c>
      <c r="G39" s="102"/>
      <c r="H39" s="102"/>
      <c r="I39" s="102" t="s">
        <v>73</v>
      </c>
      <c r="J39" s="102" t="s">
        <v>169</v>
      </c>
      <c r="K39" s="104">
        <v>1200</v>
      </c>
      <c r="L39" s="124">
        <f t="shared" si="0"/>
        <v>583200</v>
      </c>
      <c r="M39" s="255" t="s">
        <v>74</v>
      </c>
      <c r="N39" s="460" t="s">
        <v>369</v>
      </c>
      <c r="O39" s="107" t="s">
        <v>159</v>
      </c>
      <c r="P39" s="657"/>
      <c r="Q39" s="658"/>
      <c r="R39" s="107" t="s">
        <v>75</v>
      </c>
    </row>
    <row r="40" spans="1:19" ht="25.5" x14ac:dyDescent="0.2">
      <c r="A40" s="123" t="s">
        <v>213</v>
      </c>
      <c r="B40" s="665"/>
      <c r="C40" s="102" t="s">
        <v>55</v>
      </c>
      <c r="D40" s="102" t="s">
        <v>189</v>
      </c>
      <c r="E40" s="103">
        <v>243</v>
      </c>
      <c r="F40" s="102" t="s">
        <v>370</v>
      </c>
      <c r="G40" s="102"/>
      <c r="H40" s="102"/>
      <c r="I40" s="102" t="s">
        <v>73</v>
      </c>
      <c r="J40" s="102" t="s">
        <v>169</v>
      </c>
      <c r="K40" s="104">
        <v>1200</v>
      </c>
      <c r="L40" s="124">
        <f t="shared" si="0"/>
        <v>291600</v>
      </c>
      <c r="M40" s="255" t="s">
        <v>74</v>
      </c>
      <c r="N40" s="460" t="s">
        <v>396</v>
      </c>
      <c r="O40" s="107" t="s">
        <v>159</v>
      </c>
      <c r="P40" s="657"/>
      <c r="Q40" s="658"/>
      <c r="R40" s="107" t="s">
        <v>75</v>
      </c>
    </row>
    <row r="41" spans="1:19" ht="25.5" x14ac:dyDescent="0.2">
      <c r="A41" s="130" t="s">
        <v>214</v>
      </c>
      <c r="B41" s="666"/>
      <c r="C41" s="108" t="s">
        <v>59</v>
      </c>
      <c r="D41" s="108" t="s">
        <v>189</v>
      </c>
      <c r="E41" s="125">
        <v>52.07</v>
      </c>
      <c r="F41" s="108" t="s">
        <v>370</v>
      </c>
      <c r="G41" s="108"/>
      <c r="H41" s="108"/>
      <c r="I41" s="108"/>
      <c r="J41" s="108" t="s">
        <v>170</v>
      </c>
      <c r="K41" s="110">
        <v>1200</v>
      </c>
      <c r="L41" s="126">
        <f t="shared" si="0"/>
        <v>62484</v>
      </c>
      <c r="M41" s="263" t="s">
        <v>74</v>
      </c>
      <c r="N41" s="212" t="s">
        <v>369</v>
      </c>
      <c r="O41" s="111" t="s">
        <v>159</v>
      </c>
      <c r="P41" s="657"/>
      <c r="Q41" s="658"/>
      <c r="R41" s="111" t="s">
        <v>75</v>
      </c>
    </row>
    <row r="42" spans="1:19" s="92" customFormat="1" ht="28.5" customHeight="1" x14ac:dyDescent="0.2">
      <c r="A42" s="86">
        <v>7</v>
      </c>
      <c r="B42" s="127"/>
      <c r="C42" s="87" t="str">
        <f>'1-wykaz jedn.'!B8</f>
        <v>7.I  Liceum Ogólnokształcące im. Stefana Żeromskiego w Opocznie</v>
      </c>
      <c r="D42" s="89"/>
      <c r="E42" s="129"/>
      <c r="F42" s="128"/>
      <c r="G42" s="128"/>
      <c r="H42" s="128"/>
      <c r="I42" s="128"/>
      <c r="J42" s="128"/>
      <c r="K42" s="116"/>
      <c r="L42" s="117"/>
      <c r="M42" s="118"/>
      <c r="N42" s="118"/>
      <c r="O42" s="119"/>
      <c r="P42" s="119"/>
      <c r="Q42" s="119"/>
      <c r="R42" s="120"/>
      <c r="S42" s="91"/>
    </row>
    <row r="43" spans="1:19" ht="27" customHeight="1" x14ac:dyDescent="0.2">
      <c r="A43" s="121" t="s">
        <v>215</v>
      </c>
      <c r="B43" s="689"/>
      <c r="C43" s="93" t="s">
        <v>60</v>
      </c>
      <c r="D43" s="93">
        <v>1958</v>
      </c>
      <c r="E43" s="94">
        <v>4086</v>
      </c>
      <c r="F43" s="93" t="s">
        <v>74</v>
      </c>
      <c r="G43" s="93" t="s">
        <v>50</v>
      </c>
      <c r="H43" s="93" t="s">
        <v>58</v>
      </c>
      <c r="I43" s="93" t="s">
        <v>47</v>
      </c>
      <c r="J43" s="93" t="s">
        <v>46</v>
      </c>
      <c r="K43" s="95">
        <v>2200</v>
      </c>
      <c r="L43" s="122">
        <f>K43*E43</f>
        <v>8989200</v>
      </c>
      <c r="M43" s="252" t="s">
        <v>74</v>
      </c>
      <c r="N43" s="213" t="s">
        <v>369</v>
      </c>
      <c r="O43" s="97" t="s">
        <v>159</v>
      </c>
      <c r="P43" s="701" t="s">
        <v>163</v>
      </c>
      <c r="Q43" s="702"/>
      <c r="R43" s="97" t="s">
        <v>75</v>
      </c>
    </row>
    <row r="44" spans="1:19" ht="25.5" x14ac:dyDescent="0.2">
      <c r="A44" s="123" t="s">
        <v>216</v>
      </c>
      <c r="B44" s="691"/>
      <c r="C44" s="142" t="s">
        <v>65</v>
      </c>
      <c r="D44" s="102">
        <v>2005</v>
      </c>
      <c r="E44" s="103">
        <v>1399</v>
      </c>
      <c r="F44" s="102" t="s">
        <v>74</v>
      </c>
      <c r="G44" s="102" t="s">
        <v>50</v>
      </c>
      <c r="H44" s="102" t="s">
        <v>48</v>
      </c>
      <c r="I44" s="102" t="s">
        <v>48</v>
      </c>
      <c r="J44" s="102" t="s">
        <v>57</v>
      </c>
      <c r="K44" s="104">
        <v>3500</v>
      </c>
      <c r="L44" s="124">
        <f>K44*E44</f>
        <v>4896500</v>
      </c>
      <c r="M44" s="255" t="s">
        <v>74</v>
      </c>
      <c r="N44" s="460" t="s">
        <v>369</v>
      </c>
      <c r="O44" s="107" t="s">
        <v>159</v>
      </c>
      <c r="P44" s="657"/>
      <c r="Q44" s="658"/>
      <c r="R44" s="107" t="s">
        <v>75</v>
      </c>
    </row>
    <row r="45" spans="1:19" s="92" customFormat="1" ht="24" customHeight="1" x14ac:dyDescent="0.2">
      <c r="A45" s="86">
        <v>8</v>
      </c>
      <c r="B45" s="143"/>
      <c r="C45" s="87" t="str">
        <f>'1-wykaz jedn.'!B9</f>
        <v>8. Zespół Szkół Powiatowych im. Stanisława Staszica</v>
      </c>
      <c r="D45" s="89"/>
      <c r="E45" s="115"/>
      <c r="F45" s="89"/>
      <c r="G45" s="89"/>
      <c r="H45" s="89"/>
      <c r="I45" s="89"/>
      <c r="J45" s="89"/>
      <c r="K45" s="116"/>
      <c r="L45" s="117"/>
      <c r="M45" s="118"/>
      <c r="N45" s="118"/>
      <c r="O45" s="119"/>
      <c r="P45" s="194"/>
      <c r="Q45" s="194"/>
      <c r="R45" s="120"/>
      <c r="S45" s="91"/>
    </row>
    <row r="46" spans="1:19" ht="36.75" customHeight="1" x14ac:dyDescent="0.2">
      <c r="A46" s="144" t="s">
        <v>217</v>
      </c>
      <c r="B46" s="145"/>
      <c r="C46" s="192" t="s">
        <v>280</v>
      </c>
      <c r="D46" s="136" t="s">
        <v>281</v>
      </c>
      <c r="E46" s="146">
        <v>8400.23</v>
      </c>
      <c r="F46" s="136" t="s">
        <v>62</v>
      </c>
      <c r="G46" s="136" t="s">
        <v>69</v>
      </c>
      <c r="H46" s="136" t="s">
        <v>72</v>
      </c>
      <c r="I46" s="136" t="s">
        <v>72</v>
      </c>
      <c r="J46" s="136" t="s">
        <v>170</v>
      </c>
      <c r="K46" s="137">
        <v>2200</v>
      </c>
      <c r="L46" s="138">
        <f>K46*E46</f>
        <v>18480506</v>
      </c>
      <c r="M46" s="283" t="s">
        <v>74</v>
      </c>
      <c r="N46" s="283" t="s">
        <v>369</v>
      </c>
      <c r="O46" s="140" t="s">
        <v>159</v>
      </c>
      <c r="P46" s="657"/>
      <c r="Q46" s="658"/>
      <c r="R46" s="140" t="s">
        <v>75</v>
      </c>
    </row>
    <row r="47" spans="1:19" s="92" customFormat="1" ht="26.25" customHeight="1" x14ac:dyDescent="0.2">
      <c r="A47" s="86">
        <v>9</v>
      </c>
      <c r="B47" s="143"/>
      <c r="C47" s="87" t="str">
        <f>'1-wykaz jedn.'!B10</f>
        <v>9. Zespół Szkół Powiatowych w Drzewicy</v>
      </c>
      <c r="D47" s="128"/>
      <c r="E47" s="129"/>
      <c r="F47" s="128"/>
      <c r="G47" s="128"/>
      <c r="H47" s="128"/>
      <c r="I47" s="128"/>
      <c r="J47" s="128"/>
      <c r="K47" s="116"/>
      <c r="L47" s="117"/>
      <c r="M47" s="118"/>
      <c r="N47" s="118"/>
      <c r="O47" s="119"/>
      <c r="P47" s="119"/>
      <c r="Q47" s="119"/>
      <c r="R47" s="120"/>
      <c r="S47" s="91"/>
    </row>
    <row r="48" spans="1:19" ht="25.5" x14ac:dyDescent="0.2">
      <c r="A48" s="144" t="s">
        <v>218</v>
      </c>
      <c r="B48" s="145"/>
      <c r="C48" s="136" t="s">
        <v>182</v>
      </c>
      <c r="D48" s="136">
        <v>1973</v>
      </c>
      <c r="E48" s="285">
        <v>1704.29</v>
      </c>
      <c r="F48" s="136" t="s">
        <v>62</v>
      </c>
      <c r="G48" s="136" t="s">
        <v>167</v>
      </c>
      <c r="H48" s="136" t="s">
        <v>72</v>
      </c>
      <c r="I48" s="136" t="s">
        <v>72</v>
      </c>
      <c r="J48" s="136" t="s">
        <v>170</v>
      </c>
      <c r="K48" s="137">
        <v>2200</v>
      </c>
      <c r="L48" s="138">
        <f>K48*E48</f>
        <v>3749438</v>
      </c>
      <c r="M48" s="283" t="s">
        <v>74</v>
      </c>
      <c r="N48" s="283" t="s">
        <v>369</v>
      </c>
      <c r="O48" s="140" t="s">
        <v>159</v>
      </c>
      <c r="P48" s="657"/>
      <c r="Q48" s="658"/>
      <c r="R48" s="140" t="s">
        <v>75</v>
      </c>
    </row>
    <row r="49" spans="1:78" s="92" customFormat="1" ht="36.75" customHeight="1" x14ac:dyDescent="0.2">
      <c r="A49" s="147">
        <v>10</v>
      </c>
      <c r="B49" s="143"/>
      <c r="C49" s="87" t="str">
        <f>'1-wykaz jedn.'!B11</f>
        <v>10. Powatowe Centrum Kształcenia Zawodowego i Ustawicznego w Mroczkowie Gościnnym</v>
      </c>
      <c r="D49" s="89"/>
      <c r="E49" s="115"/>
      <c r="F49" s="89"/>
      <c r="G49" s="89"/>
      <c r="H49" s="89"/>
      <c r="I49" s="89"/>
      <c r="J49" s="89"/>
      <c r="K49" s="116"/>
      <c r="L49" s="117"/>
      <c r="M49" s="118"/>
      <c r="N49" s="118"/>
      <c r="O49" s="119"/>
      <c r="P49" s="119"/>
      <c r="Q49" s="119"/>
      <c r="R49" s="120"/>
      <c r="S49" s="91"/>
    </row>
    <row r="50" spans="1:78" ht="12.75" customHeight="1" x14ac:dyDescent="0.2">
      <c r="A50" s="148" t="s">
        <v>219</v>
      </c>
      <c r="B50" s="689"/>
      <c r="C50" s="93" t="s">
        <v>578</v>
      </c>
      <c r="D50" s="232">
        <v>2020</v>
      </c>
      <c r="E50" s="94">
        <v>1257.0999999999999</v>
      </c>
      <c r="F50" s="93" t="s">
        <v>62</v>
      </c>
      <c r="G50" s="141" t="s">
        <v>358</v>
      </c>
      <c r="H50" s="93" t="s">
        <v>359</v>
      </c>
      <c r="I50" s="93" t="s">
        <v>360</v>
      </c>
      <c r="J50" s="93" t="s">
        <v>361</v>
      </c>
      <c r="K50" s="95">
        <v>2200</v>
      </c>
      <c r="L50" s="304">
        <v>4151248.06</v>
      </c>
      <c r="M50" s="252" t="s">
        <v>74</v>
      </c>
      <c r="N50" s="252" t="s">
        <v>369</v>
      </c>
      <c r="O50" s="463" t="s">
        <v>159</v>
      </c>
      <c r="P50" s="657" t="s">
        <v>92</v>
      </c>
      <c r="Q50" s="658"/>
      <c r="R50" s="97" t="s">
        <v>75</v>
      </c>
    </row>
    <row r="51" spans="1:78" ht="25.5" x14ac:dyDescent="0.2">
      <c r="A51" s="149" t="s">
        <v>220</v>
      </c>
      <c r="B51" s="690"/>
      <c r="C51" s="102" t="s">
        <v>111</v>
      </c>
      <c r="D51" s="112">
        <v>1974</v>
      </c>
      <c r="E51" s="103">
        <v>1011</v>
      </c>
      <c r="F51" s="102" t="s">
        <v>62</v>
      </c>
      <c r="G51" s="102" t="s">
        <v>172</v>
      </c>
      <c r="H51" s="102" t="s">
        <v>69</v>
      </c>
      <c r="I51" s="102" t="s">
        <v>72</v>
      </c>
      <c r="J51" s="102" t="s">
        <v>170</v>
      </c>
      <c r="K51" s="104">
        <v>2200</v>
      </c>
      <c r="L51" s="124">
        <f>K51*E51</f>
        <v>2224200</v>
      </c>
      <c r="M51" s="255" t="s">
        <v>74</v>
      </c>
      <c r="N51" s="255" t="s">
        <v>369</v>
      </c>
      <c r="O51" s="107" t="s">
        <v>159</v>
      </c>
      <c r="P51" s="657" t="s">
        <v>92</v>
      </c>
      <c r="Q51" s="658"/>
      <c r="R51" s="107" t="s">
        <v>75</v>
      </c>
    </row>
    <row r="52" spans="1:78" x14ac:dyDescent="0.2">
      <c r="A52" s="149" t="s">
        <v>221</v>
      </c>
      <c r="B52" s="690"/>
      <c r="C52" s="464" t="s">
        <v>383</v>
      </c>
      <c r="D52" s="112">
        <v>2020</v>
      </c>
      <c r="E52" s="103">
        <v>85.97</v>
      </c>
      <c r="F52" s="464" t="s">
        <v>62</v>
      </c>
      <c r="G52" s="464" t="s">
        <v>190</v>
      </c>
      <c r="H52" s="464" t="s">
        <v>72</v>
      </c>
      <c r="I52" s="464" t="s">
        <v>72</v>
      </c>
      <c r="J52" s="464" t="s">
        <v>169</v>
      </c>
      <c r="K52" s="104">
        <v>1200</v>
      </c>
      <c r="L52" s="477">
        <v>166785.25</v>
      </c>
      <c r="M52" s="255" t="s">
        <v>74</v>
      </c>
      <c r="N52" s="255" t="s">
        <v>369</v>
      </c>
      <c r="O52" s="463" t="s">
        <v>159</v>
      </c>
      <c r="P52" s="461"/>
      <c r="Q52" s="462"/>
      <c r="R52" s="463" t="s">
        <v>75</v>
      </c>
    </row>
    <row r="53" spans="1:78" s="92" customFormat="1" ht="36.75" customHeight="1" x14ac:dyDescent="0.2">
      <c r="A53" s="147">
        <v>11</v>
      </c>
      <c r="B53" s="143"/>
      <c r="C53" s="87" t="str">
        <f>'1-wykaz jedn.'!B12</f>
        <v>11. Specjalny Ośrodek Szkolno-Wychowawczy "Centrum Edukacji i Rozwoju" w Opocznie</v>
      </c>
      <c r="D53" s="128"/>
      <c r="E53" s="129"/>
      <c r="F53" s="128"/>
      <c r="G53" s="128"/>
      <c r="H53" s="128"/>
      <c r="I53" s="128"/>
      <c r="J53" s="128"/>
      <c r="K53" s="116"/>
      <c r="L53" s="117"/>
      <c r="M53" s="118"/>
      <c r="N53" s="118"/>
      <c r="O53" s="119"/>
      <c r="P53" s="119"/>
      <c r="Q53" s="119"/>
      <c r="R53" s="150"/>
      <c r="S53" s="91"/>
    </row>
    <row r="54" spans="1:78" ht="24.75" customHeight="1" x14ac:dyDescent="0.2">
      <c r="A54" s="121" t="s">
        <v>222</v>
      </c>
      <c r="B54" s="689"/>
      <c r="C54" s="93" t="s">
        <v>183</v>
      </c>
      <c r="D54" s="93" t="s">
        <v>189</v>
      </c>
      <c r="E54" s="94">
        <v>1069</v>
      </c>
      <c r="F54" s="93" t="s">
        <v>62</v>
      </c>
      <c r="G54" s="93" t="s">
        <v>71</v>
      </c>
      <c r="H54" s="93" t="s">
        <v>72</v>
      </c>
      <c r="I54" s="93" t="s">
        <v>72</v>
      </c>
      <c r="J54" s="93" t="s">
        <v>46</v>
      </c>
      <c r="K54" s="95">
        <v>2200</v>
      </c>
      <c r="L54" s="122">
        <f>K54*E54</f>
        <v>2351800</v>
      </c>
      <c r="M54" s="252" t="s">
        <v>74</v>
      </c>
      <c r="N54" s="252" t="s">
        <v>369</v>
      </c>
      <c r="O54" s="97" t="s">
        <v>159</v>
      </c>
      <c r="P54" s="657" t="s">
        <v>160</v>
      </c>
      <c r="Q54" s="658"/>
      <c r="R54" s="97" t="s">
        <v>75</v>
      </c>
    </row>
    <row r="55" spans="1:78" ht="25.5" x14ac:dyDescent="0.2">
      <c r="A55" s="123" t="s">
        <v>223</v>
      </c>
      <c r="B55" s="690"/>
      <c r="C55" s="102" t="s">
        <v>184</v>
      </c>
      <c r="D55" s="93" t="s">
        <v>189</v>
      </c>
      <c r="E55" s="103">
        <v>369</v>
      </c>
      <c r="F55" s="102" t="s">
        <v>62</v>
      </c>
      <c r="G55" s="102" t="s">
        <v>71</v>
      </c>
      <c r="H55" s="102" t="s">
        <v>236</v>
      </c>
      <c r="I55" s="102" t="s">
        <v>73</v>
      </c>
      <c r="J55" s="102" t="s">
        <v>46</v>
      </c>
      <c r="K55" s="104">
        <v>2200</v>
      </c>
      <c r="L55" s="124">
        <f>K55*E55</f>
        <v>811800</v>
      </c>
      <c r="M55" s="255" t="s">
        <v>74</v>
      </c>
      <c r="N55" s="255" t="s">
        <v>396</v>
      </c>
      <c r="O55" s="107" t="s">
        <v>159</v>
      </c>
      <c r="P55" s="657" t="s">
        <v>161</v>
      </c>
      <c r="Q55" s="658"/>
      <c r="R55" s="107" t="s">
        <v>75</v>
      </c>
    </row>
    <row r="56" spans="1:78" ht="25.5" x14ac:dyDescent="0.2">
      <c r="A56" s="123" t="s">
        <v>224</v>
      </c>
      <c r="B56" s="690"/>
      <c r="C56" s="102" t="s">
        <v>185</v>
      </c>
      <c r="D56" s="93" t="s">
        <v>189</v>
      </c>
      <c r="E56" s="103">
        <v>297</v>
      </c>
      <c r="F56" s="102" t="s">
        <v>62</v>
      </c>
      <c r="G56" s="102" t="s">
        <v>71</v>
      </c>
      <c r="H56" s="102"/>
      <c r="I56" s="102"/>
      <c r="J56" s="102"/>
      <c r="K56" s="104">
        <v>2200</v>
      </c>
      <c r="L56" s="124">
        <f>K56*E56</f>
        <v>653400</v>
      </c>
      <c r="M56" s="608" t="s">
        <v>74</v>
      </c>
      <c r="N56" s="608" t="s">
        <v>369</v>
      </c>
      <c r="O56" s="107" t="s">
        <v>159</v>
      </c>
      <c r="P56" s="657" t="s">
        <v>162</v>
      </c>
      <c r="Q56" s="658"/>
      <c r="R56" s="107" t="s">
        <v>75</v>
      </c>
    </row>
    <row r="57" spans="1:78" ht="25.5" x14ac:dyDescent="0.2">
      <c r="A57" s="130" t="s">
        <v>225</v>
      </c>
      <c r="B57" s="691"/>
      <c r="C57" s="108" t="s">
        <v>186</v>
      </c>
      <c r="D57" s="93" t="s">
        <v>189</v>
      </c>
      <c r="E57" s="125">
        <v>50</v>
      </c>
      <c r="F57" s="108" t="s">
        <v>62</v>
      </c>
      <c r="G57" s="108" t="s">
        <v>69</v>
      </c>
      <c r="H57" s="108" t="s">
        <v>72</v>
      </c>
      <c r="I57" s="108" t="s">
        <v>17</v>
      </c>
      <c r="J57" s="108"/>
      <c r="K57" s="110">
        <v>1200</v>
      </c>
      <c r="L57" s="126">
        <f>K57*E57</f>
        <v>60000</v>
      </c>
      <c r="M57" s="263" t="s">
        <v>74</v>
      </c>
      <c r="N57" s="263" t="s">
        <v>369</v>
      </c>
      <c r="O57" s="111" t="s">
        <v>159</v>
      </c>
      <c r="P57" s="657" t="s">
        <v>17</v>
      </c>
      <c r="Q57" s="658"/>
      <c r="R57" s="111" t="s">
        <v>75</v>
      </c>
    </row>
    <row r="58" spans="1:78" s="156" customFormat="1" ht="32.25" customHeight="1" x14ac:dyDescent="0.2">
      <c r="A58" s="152" t="s">
        <v>270</v>
      </c>
      <c r="B58" s="153"/>
      <c r="C58" s="108" t="s">
        <v>61</v>
      </c>
      <c r="D58" s="108">
        <v>1975</v>
      </c>
      <c r="E58" s="125">
        <v>3137</v>
      </c>
      <c r="F58" s="108" t="s">
        <v>74</v>
      </c>
      <c r="G58" s="108" t="s">
        <v>50</v>
      </c>
      <c r="H58" s="108" t="s">
        <v>58</v>
      </c>
      <c r="I58" s="108" t="s">
        <v>47</v>
      </c>
      <c r="J58" s="108" t="s">
        <v>46</v>
      </c>
      <c r="K58" s="110">
        <v>2200</v>
      </c>
      <c r="L58" s="126">
        <f>K58*E58</f>
        <v>6901400</v>
      </c>
      <c r="M58" s="263" t="s">
        <v>74</v>
      </c>
      <c r="N58" s="263" t="s">
        <v>369</v>
      </c>
      <c r="O58" s="111" t="s">
        <v>159</v>
      </c>
      <c r="P58" s="701" t="s">
        <v>164</v>
      </c>
      <c r="Q58" s="702"/>
      <c r="R58" s="111" t="s">
        <v>75</v>
      </c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</row>
    <row r="59" spans="1:78" s="92" customFormat="1" ht="25.5" x14ac:dyDescent="0.2">
      <c r="A59" s="147">
        <v>12</v>
      </c>
      <c r="B59" s="143"/>
      <c r="C59" s="87" t="str">
        <f>'1-wykaz jedn.'!B13</f>
        <v>12. Zespół Szkół Powiatowych w Żarnowie</v>
      </c>
      <c r="D59" s="128"/>
      <c r="E59" s="129"/>
      <c r="F59" s="128"/>
      <c r="G59" s="128"/>
      <c r="H59" s="128"/>
      <c r="I59" s="128"/>
      <c r="J59" s="128"/>
      <c r="K59" s="116"/>
      <c r="L59" s="117"/>
      <c r="M59" s="118"/>
      <c r="N59" s="118"/>
      <c r="O59" s="119"/>
      <c r="P59" s="119"/>
      <c r="Q59" s="119"/>
      <c r="R59" s="120"/>
      <c r="S59" s="91"/>
    </row>
    <row r="60" spans="1:78" s="157" customFormat="1" ht="12.75" customHeight="1" x14ac:dyDescent="0.2">
      <c r="A60" s="148" t="s">
        <v>226</v>
      </c>
      <c r="B60" s="661"/>
      <c r="C60" s="93" t="s">
        <v>66</v>
      </c>
      <c r="D60" s="680" t="s">
        <v>237</v>
      </c>
      <c r="E60" s="681"/>
      <c r="F60" s="681"/>
      <c r="G60" s="681"/>
      <c r="H60" s="681"/>
      <c r="I60" s="681"/>
      <c r="J60" s="682"/>
      <c r="K60" s="95"/>
      <c r="L60" s="122"/>
      <c r="M60" s="252" t="s">
        <v>74</v>
      </c>
      <c r="N60" s="213"/>
      <c r="O60" s="97" t="s">
        <v>159</v>
      </c>
      <c r="P60" s="657" t="s">
        <v>17</v>
      </c>
      <c r="Q60" s="658"/>
      <c r="R60" s="97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</row>
    <row r="61" spans="1:78" s="157" customFormat="1" x14ac:dyDescent="0.2">
      <c r="A61" s="149" t="s">
        <v>227</v>
      </c>
      <c r="B61" s="662"/>
      <c r="C61" s="102" t="s">
        <v>67</v>
      </c>
      <c r="D61" s="683"/>
      <c r="E61" s="684"/>
      <c r="F61" s="684"/>
      <c r="G61" s="684"/>
      <c r="H61" s="684"/>
      <c r="I61" s="684"/>
      <c r="J61" s="685"/>
      <c r="K61" s="104"/>
      <c r="L61" s="124"/>
      <c r="M61" s="255" t="s">
        <v>74</v>
      </c>
      <c r="N61" s="460"/>
      <c r="O61" s="107" t="s">
        <v>159</v>
      </c>
      <c r="P61" s="657" t="s">
        <v>17</v>
      </c>
      <c r="Q61" s="658"/>
      <c r="R61" s="107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</row>
    <row r="62" spans="1:78" s="157" customFormat="1" x14ac:dyDescent="0.2">
      <c r="A62" s="158" t="s">
        <v>228</v>
      </c>
      <c r="B62" s="663"/>
      <c r="C62" s="108" t="s">
        <v>68</v>
      </c>
      <c r="D62" s="686"/>
      <c r="E62" s="687"/>
      <c r="F62" s="687"/>
      <c r="G62" s="687"/>
      <c r="H62" s="687"/>
      <c r="I62" s="687"/>
      <c r="J62" s="688"/>
      <c r="K62" s="110"/>
      <c r="L62" s="126"/>
      <c r="M62" s="263" t="s">
        <v>74</v>
      </c>
      <c r="N62" s="212"/>
      <c r="O62" s="111" t="s">
        <v>159</v>
      </c>
      <c r="P62" s="657" t="s">
        <v>17</v>
      </c>
      <c r="Q62" s="658"/>
      <c r="R62" s="111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</row>
    <row r="63" spans="1:78" s="92" customFormat="1" ht="25.5" x14ac:dyDescent="0.2">
      <c r="A63" s="86">
        <v>13</v>
      </c>
      <c r="B63" s="143"/>
      <c r="C63" s="87" t="str">
        <f>'1-wykaz jedn.'!B14</f>
        <v>13. Dom Pomocy Społecznej w Niemojowicach</v>
      </c>
      <c r="D63" s="128"/>
      <c r="E63" s="128"/>
      <c r="F63" s="128"/>
      <c r="G63" s="128"/>
      <c r="H63" s="128"/>
      <c r="I63" s="128"/>
      <c r="J63" s="128"/>
      <c r="K63" s="116"/>
      <c r="L63" s="117"/>
      <c r="M63" s="118"/>
      <c r="N63" s="118"/>
      <c r="O63" s="119"/>
      <c r="P63" s="119"/>
      <c r="Q63" s="119"/>
      <c r="R63" s="120"/>
      <c r="S63" s="91"/>
    </row>
    <row r="64" spans="1:78" ht="14.25" customHeight="1" x14ac:dyDescent="0.2">
      <c r="A64" s="121" t="s">
        <v>229</v>
      </c>
      <c r="B64" s="661"/>
      <c r="C64" s="97" t="s">
        <v>187</v>
      </c>
      <c r="D64" s="148">
        <v>2012</v>
      </c>
      <c r="E64" s="159">
        <v>2781.2</v>
      </c>
      <c r="F64" s="148" t="s">
        <v>62</v>
      </c>
      <c r="G64" s="148" t="s">
        <v>71</v>
      </c>
      <c r="H64" s="148" t="s">
        <v>72</v>
      </c>
      <c r="I64" s="148" t="s">
        <v>168</v>
      </c>
      <c r="J64" s="148" t="s">
        <v>169</v>
      </c>
      <c r="K64" s="160"/>
      <c r="L64" s="304">
        <v>7424711.2800000003</v>
      </c>
      <c r="M64" s="252" t="s">
        <v>74</v>
      </c>
      <c r="N64" s="252" t="s">
        <v>369</v>
      </c>
      <c r="O64" s="97" t="s">
        <v>159</v>
      </c>
      <c r="P64" s="657"/>
      <c r="Q64" s="658"/>
      <c r="R64" s="97" t="s">
        <v>75</v>
      </c>
    </row>
    <row r="65" spans="1:18" x14ac:dyDescent="0.2">
      <c r="A65" s="123" t="s">
        <v>230</v>
      </c>
      <c r="B65" s="662"/>
      <c r="C65" s="107" t="s">
        <v>188</v>
      </c>
      <c r="D65" s="149">
        <v>2012</v>
      </c>
      <c r="E65" s="161">
        <v>61.3</v>
      </c>
      <c r="F65" s="148" t="s">
        <v>62</v>
      </c>
      <c r="G65" s="149" t="s">
        <v>71</v>
      </c>
      <c r="H65" s="149" t="s">
        <v>168</v>
      </c>
      <c r="I65" s="149" t="s">
        <v>168</v>
      </c>
      <c r="J65" s="149" t="s">
        <v>169</v>
      </c>
      <c r="K65" s="162"/>
      <c r="L65" s="304">
        <v>150150.85999999999</v>
      </c>
      <c r="M65" s="255" t="s">
        <v>74</v>
      </c>
      <c r="N65" s="252" t="s">
        <v>369</v>
      </c>
      <c r="O65" s="97" t="s">
        <v>159</v>
      </c>
      <c r="P65" s="657"/>
      <c r="Q65" s="658"/>
      <c r="R65" s="107" t="s">
        <v>75</v>
      </c>
    </row>
    <row r="66" spans="1:18" x14ac:dyDescent="0.2">
      <c r="A66" s="123" t="s">
        <v>231</v>
      </c>
      <c r="B66" s="663"/>
      <c r="C66" s="107" t="s">
        <v>573</v>
      </c>
      <c r="D66" s="149">
        <v>2012</v>
      </c>
      <c r="E66" s="161">
        <v>0</v>
      </c>
      <c r="F66" s="148" t="s">
        <v>62</v>
      </c>
      <c r="G66" s="149" t="s">
        <v>167</v>
      </c>
      <c r="H66" s="149" t="s">
        <v>72</v>
      </c>
      <c r="I66" s="149" t="s">
        <v>168</v>
      </c>
      <c r="J66" s="149" t="s">
        <v>169</v>
      </c>
      <c r="K66" s="162"/>
      <c r="L66" s="304">
        <v>42463.4</v>
      </c>
      <c r="M66" s="255" t="s">
        <v>74</v>
      </c>
      <c r="N66" s="255" t="s">
        <v>369</v>
      </c>
      <c r="O66" s="107" t="s">
        <v>75</v>
      </c>
      <c r="P66" s="657"/>
      <c r="Q66" s="658"/>
      <c r="R66" s="107" t="s">
        <v>75</v>
      </c>
    </row>
    <row r="67" spans="1:18" x14ac:dyDescent="0.2">
      <c r="A67" s="123" t="s">
        <v>278</v>
      </c>
      <c r="C67" s="107" t="s">
        <v>279</v>
      </c>
      <c r="D67" s="149">
        <v>2017</v>
      </c>
      <c r="E67" s="161">
        <v>73.88</v>
      </c>
      <c r="F67" s="149" t="s">
        <v>62</v>
      </c>
      <c r="G67" s="149" t="s">
        <v>71</v>
      </c>
      <c r="H67" s="149" t="s">
        <v>710</v>
      </c>
      <c r="I67" s="149" t="s">
        <v>168</v>
      </c>
      <c r="J67" s="149" t="s">
        <v>169</v>
      </c>
      <c r="K67" s="164"/>
      <c r="L67" s="522">
        <v>166503.87</v>
      </c>
      <c r="M67" s="255" t="s">
        <v>74</v>
      </c>
      <c r="N67" s="255" t="s">
        <v>369</v>
      </c>
      <c r="O67" s="107" t="s">
        <v>159</v>
      </c>
      <c r="P67" s="657"/>
      <c r="Q67" s="658"/>
      <c r="R67" s="107" t="s">
        <v>75</v>
      </c>
    </row>
    <row r="68" spans="1:18" x14ac:dyDescent="0.2">
      <c r="A68" s="123" t="s">
        <v>574</v>
      </c>
      <c r="C68" s="111" t="s">
        <v>575</v>
      </c>
      <c r="D68" s="158">
        <v>2020</v>
      </c>
      <c r="E68" s="161">
        <v>30</v>
      </c>
      <c r="F68" s="149" t="s">
        <v>62</v>
      </c>
      <c r="I68" s="149" t="s">
        <v>73</v>
      </c>
      <c r="K68" s="164"/>
      <c r="L68" s="522">
        <v>83640</v>
      </c>
      <c r="M68" s="255" t="s">
        <v>74</v>
      </c>
      <c r="N68" s="255" t="s">
        <v>369</v>
      </c>
      <c r="O68" s="482" t="s">
        <v>709</v>
      </c>
      <c r="P68" s="480"/>
      <c r="Q68" s="481"/>
      <c r="R68" s="482" t="s">
        <v>75</v>
      </c>
    </row>
    <row r="69" spans="1:18" x14ac:dyDescent="0.2">
      <c r="A69" s="446"/>
      <c r="B69" s="447"/>
      <c r="C69" s="448" t="str">
        <f>'1-wykaz jedn.'!B15</f>
        <v>14. Powiatowa Placówka Opiekuńczo-Wychowawcza "Przystań" w Żarnowie</v>
      </c>
      <c r="D69" s="453"/>
      <c r="E69" s="441"/>
      <c r="F69" s="442"/>
      <c r="G69" s="442"/>
      <c r="H69" s="442"/>
      <c r="I69" s="442"/>
      <c r="J69" s="442"/>
      <c r="K69" s="449"/>
      <c r="L69" s="450"/>
      <c r="M69" s="443"/>
      <c r="N69" s="443"/>
      <c r="O69" s="445"/>
      <c r="P69" s="444"/>
      <c r="Q69" s="444"/>
      <c r="R69" s="445"/>
    </row>
    <row r="70" spans="1:18" ht="24" customHeight="1" x14ac:dyDescent="0.2">
      <c r="A70" s="419" t="s">
        <v>338</v>
      </c>
      <c r="B70" s="440"/>
      <c r="C70" s="431" t="s">
        <v>716</v>
      </c>
      <c r="D70" s="431">
        <v>2019</v>
      </c>
      <c r="E70" s="452">
        <v>462.55</v>
      </c>
      <c r="F70" s="149" t="s">
        <v>62</v>
      </c>
      <c r="G70" s="149" t="s">
        <v>71</v>
      </c>
      <c r="H70" s="149" t="s">
        <v>366</v>
      </c>
      <c r="I70" s="149" t="s">
        <v>168</v>
      </c>
      <c r="J70" s="149" t="s">
        <v>169</v>
      </c>
      <c r="L70" s="524">
        <v>1553492.29</v>
      </c>
      <c r="M70" s="255" t="s">
        <v>62</v>
      </c>
      <c r="N70" s="252" t="s">
        <v>369</v>
      </c>
      <c r="O70" s="97" t="s">
        <v>577</v>
      </c>
      <c r="R70" s="107" t="s">
        <v>75</v>
      </c>
    </row>
    <row r="71" spans="1:18" ht="48.75" customHeight="1" x14ac:dyDescent="0.2">
      <c r="A71" s="609"/>
      <c r="B71" s="610"/>
      <c r="C71" s="611" t="str">
        <f>'1-wykaz jedn.'!B16</f>
        <v>15. Powiatowa Placówka Opiekuńczo-Wychowawcza "Pałacyk" w Mroczkowie Gościnnym</v>
      </c>
      <c r="D71" s="612"/>
      <c r="E71" s="613"/>
      <c r="F71" s="614"/>
      <c r="G71" s="614"/>
      <c r="H71" s="614"/>
      <c r="I71" s="614"/>
      <c r="J71" s="614"/>
      <c r="K71" s="615"/>
      <c r="L71" s="616"/>
      <c r="M71" s="617"/>
      <c r="N71" s="618"/>
      <c r="O71" s="619"/>
      <c r="P71" s="620"/>
      <c r="Q71" s="620"/>
      <c r="R71" s="621"/>
    </row>
    <row r="72" spans="1:18" ht="25.5" x14ac:dyDescent="0.2">
      <c r="A72" s="419" t="s">
        <v>339</v>
      </c>
      <c r="C72" s="432" t="s">
        <v>717</v>
      </c>
      <c r="D72" s="149">
        <v>2019</v>
      </c>
      <c r="E72" s="452">
        <v>731</v>
      </c>
      <c r="F72" s="149" t="s">
        <v>62</v>
      </c>
      <c r="G72" s="149" t="s">
        <v>363</v>
      </c>
      <c r="H72" s="149" t="s">
        <v>364</v>
      </c>
      <c r="I72" s="149" t="s">
        <v>168</v>
      </c>
      <c r="J72" s="149" t="s">
        <v>365</v>
      </c>
      <c r="L72" s="525">
        <v>2664789.73</v>
      </c>
      <c r="M72" s="255" t="s">
        <v>62</v>
      </c>
      <c r="N72" s="252" t="s">
        <v>369</v>
      </c>
      <c r="O72" s="97" t="s">
        <v>577</v>
      </c>
      <c r="R72" s="107" t="s">
        <v>75</v>
      </c>
    </row>
    <row r="73" spans="1:18" x14ac:dyDescent="0.2">
      <c r="A73" s="419"/>
    </row>
    <row r="74" spans="1:18" x14ac:dyDescent="0.2">
      <c r="A74" s="419"/>
      <c r="C74" s="646" t="s">
        <v>722</v>
      </c>
      <c r="D74" s="647"/>
      <c r="E74" s="647"/>
      <c r="F74" s="647"/>
      <c r="G74" s="647"/>
      <c r="H74" s="647"/>
      <c r="I74" s="647"/>
      <c r="J74" s="647"/>
      <c r="K74" s="648"/>
    </row>
    <row r="75" spans="1:18" x14ac:dyDescent="0.2">
      <c r="A75" s="419"/>
      <c r="C75" s="649"/>
      <c r="D75" s="650"/>
      <c r="E75" s="650"/>
      <c r="F75" s="650"/>
      <c r="G75" s="650"/>
      <c r="H75" s="650"/>
      <c r="I75" s="650"/>
      <c r="J75" s="650"/>
      <c r="K75" s="651"/>
      <c r="L75" s="454">
        <f>SUM(L5:L72)</f>
        <v>112820803.11000003</v>
      </c>
    </row>
    <row r="76" spans="1:18" x14ac:dyDescent="0.2">
      <c r="A76" s="419"/>
      <c r="C76" s="649"/>
      <c r="D76" s="650"/>
      <c r="E76" s="650"/>
      <c r="F76" s="650"/>
      <c r="G76" s="650"/>
      <c r="H76" s="650"/>
      <c r="I76" s="650"/>
      <c r="J76" s="650"/>
      <c r="K76" s="651"/>
    </row>
    <row r="77" spans="1:18" x14ac:dyDescent="0.2">
      <c r="C77" s="649"/>
      <c r="D77" s="650"/>
      <c r="E77" s="650"/>
      <c r="F77" s="650"/>
      <c r="G77" s="650"/>
      <c r="H77" s="650"/>
      <c r="I77" s="650"/>
      <c r="J77" s="650"/>
      <c r="K77" s="651"/>
    </row>
    <row r="78" spans="1:18" x14ac:dyDescent="0.2">
      <c r="C78" s="649"/>
      <c r="D78" s="650"/>
      <c r="E78" s="650"/>
      <c r="F78" s="650"/>
      <c r="G78" s="650"/>
      <c r="H78" s="650"/>
      <c r="I78" s="650"/>
      <c r="J78" s="650"/>
      <c r="K78" s="651"/>
    </row>
    <row r="79" spans="1:18" x14ac:dyDescent="0.2">
      <c r="C79" s="649"/>
      <c r="D79" s="650"/>
      <c r="E79" s="650"/>
      <c r="F79" s="650"/>
      <c r="G79" s="650"/>
      <c r="H79" s="650"/>
      <c r="I79" s="650"/>
      <c r="J79" s="650"/>
      <c r="K79" s="651"/>
    </row>
    <row r="80" spans="1:18" x14ac:dyDescent="0.2">
      <c r="C80" s="649"/>
      <c r="D80" s="650"/>
      <c r="E80" s="650"/>
      <c r="F80" s="650"/>
      <c r="G80" s="650"/>
      <c r="H80" s="650"/>
      <c r="I80" s="650"/>
      <c r="J80" s="650"/>
      <c r="K80" s="651"/>
    </row>
    <row r="81" spans="3:11" x14ac:dyDescent="0.2">
      <c r="C81" s="649"/>
      <c r="D81" s="650"/>
      <c r="E81" s="650"/>
      <c r="F81" s="650"/>
      <c r="G81" s="650"/>
      <c r="H81" s="650"/>
      <c r="I81" s="650"/>
      <c r="J81" s="650"/>
      <c r="K81" s="651"/>
    </row>
    <row r="82" spans="3:11" x14ac:dyDescent="0.2">
      <c r="C82" s="649"/>
      <c r="D82" s="650"/>
      <c r="E82" s="650"/>
      <c r="F82" s="650"/>
      <c r="G82" s="650"/>
      <c r="H82" s="650"/>
      <c r="I82" s="650"/>
      <c r="J82" s="650"/>
      <c r="K82" s="651"/>
    </row>
    <row r="83" spans="3:11" ht="60" customHeight="1" x14ac:dyDescent="0.2">
      <c r="C83" s="652"/>
      <c r="D83" s="653"/>
      <c r="E83" s="653"/>
      <c r="F83" s="653"/>
      <c r="G83" s="653"/>
      <c r="H83" s="653"/>
      <c r="I83" s="653"/>
      <c r="J83" s="653"/>
      <c r="K83" s="654"/>
    </row>
    <row r="111" spans="12:40" x14ac:dyDescent="0.2">
      <c r="L111" s="349"/>
      <c r="O111" s="217"/>
      <c r="P111" s="308"/>
      <c r="Q111" s="308"/>
      <c r="R111" s="217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  <c r="AL111" s="308"/>
      <c r="AM111" s="308"/>
      <c r="AN111" s="308"/>
    </row>
    <row r="112" spans="12:40" x14ac:dyDescent="0.2">
      <c r="L112" s="349"/>
      <c r="O112" s="217"/>
      <c r="P112" s="308"/>
      <c r="Q112" s="308"/>
      <c r="R112" s="217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</row>
    <row r="113" spans="12:40" x14ac:dyDescent="0.2">
      <c r="L113" s="349"/>
      <c r="O113" s="217"/>
      <c r="P113" s="308"/>
      <c r="Q113" s="308"/>
      <c r="R113" s="217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  <c r="AL113" s="308"/>
      <c r="AM113" s="308"/>
      <c r="AN113" s="308"/>
    </row>
    <row r="114" spans="12:40" x14ac:dyDescent="0.2">
      <c r="L114" s="349"/>
      <c r="O114" s="217"/>
      <c r="P114" s="308"/>
      <c r="Q114" s="308"/>
      <c r="R114" s="217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</row>
    <row r="115" spans="12:40" x14ac:dyDescent="0.2">
      <c r="L115" s="349"/>
      <c r="O115" s="217"/>
      <c r="P115" s="308"/>
      <c r="Q115" s="308"/>
      <c r="R115" s="217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</row>
    <row r="116" spans="12:40" x14ac:dyDescent="0.2">
      <c r="L116" s="349"/>
      <c r="O116" s="217"/>
      <c r="P116" s="308"/>
      <c r="Q116" s="308"/>
      <c r="R116" s="217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</row>
    <row r="117" spans="12:40" x14ac:dyDescent="0.2">
      <c r="L117" s="349"/>
      <c r="O117" s="217"/>
      <c r="P117" s="308"/>
      <c r="Q117" s="308"/>
      <c r="R117" s="217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</row>
    <row r="118" spans="12:40" x14ac:dyDescent="0.2">
      <c r="L118" s="349"/>
      <c r="O118" s="217"/>
      <c r="P118" s="308"/>
      <c r="Q118" s="308"/>
      <c r="R118" s="217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308"/>
      <c r="AN118" s="308"/>
    </row>
    <row r="119" spans="12:40" x14ac:dyDescent="0.2">
      <c r="L119" s="349"/>
      <c r="O119" s="217"/>
      <c r="P119" s="308"/>
      <c r="Q119" s="308"/>
      <c r="R119" s="217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08"/>
      <c r="AK119" s="308"/>
      <c r="AL119" s="308"/>
      <c r="AM119" s="308"/>
      <c r="AN119" s="308"/>
    </row>
    <row r="120" spans="12:40" x14ac:dyDescent="0.2">
      <c r="L120" s="349"/>
      <c r="O120" s="217"/>
      <c r="P120" s="308"/>
      <c r="Q120" s="308"/>
      <c r="R120" s="217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</row>
    <row r="121" spans="12:40" ht="12.75" customHeight="1" x14ac:dyDescent="0.2">
      <c r="L121" s="349"/>
      <c r="M121" s="212"/>
      <c r="N121" s="212"/>
      <c r="O121" s="214"/>
      <c r="P121" s="214"/>
      <c r="Q121" s="214"/>
      <c r="R121" s="214"/>
      <c r="S121" s="310"/>
      <c r="T121" s="214"/>
      <c r="U121" s="311"/>
      <c r="V121" s="168"/>
      <c r="W121" s="168"/>
      <c r="X121" s="312"/>
      <c r="Y121" s="214"/>
      <c r="Z121" s="214"/>
      <c r="AA121" s="313"/>
      <c r="AB121" s="313"/>
      <c r="AC121" s="313"/>
      <c r="AD121" s="313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</row>
    <row r="122" spans="12:40" x14ac:dyDescent="0.2">
      <c r="L122" s="349"/>
      <c r="M122" s="213"/>
      <c r="N122" s="213"/>
      <c r="O122" s="216"/>
      <c r="P122" s="216"/>
      <c r="Q122" s="216"/>
      <c r="R122" s="216"/>
      <c r="S122" s="314"/>
      <c r="T122" s="216"/>
      <c r="U122" s="218"/>
      <c r="V122" s="218"/>
      <c r="W122" s="218"/>
      <c r="X122" s="218"/>
      <c r="Y122" s="216"/>
      <c r="Z122" s="216"/>
      <c r="AA122" s="315"/>
      <c r="AB122" s="315"/>
      <c r="AC122" s="315"/>
      <c r="AD122" s="315"/>
      <c r="AE122" s="308"/>
      <c r="AF122" s="308"/>
      <c r="AG122" s="308"/>
      <c r="AH122" s="308"/>
      <c r="AI122" s="308"/>
      <c r="AJ122" s="308"/>
      <c r="AK122" s="308"/>
      <c r="AL122" s="308"/>
      <c r="AM122" s="308"/>
      <c r="AN122" s="308"/>
    </row>
    <row r="123" spans="12:40" x14ac:dyDescent="0.2">
      <c r="L123" s="349"/>
      <c r="M123" s="214"/>
      <c r="N123" s="214"/>
      <c r="O123" s="316"/>
      <c r="P123" s="219"/>
      <c r="Q123" s="219"/>
      <c r="R123" s="219"/>
      <c r="S123" s="220"/>
      <c r="T123" s="112"/>
      <c r="U123" s="112"/>
      <c r="V123" s="112"/>
      <c r="W123" s="112"/>
      <c r="X123" s="112"/>
      <c r="Y123" s="219"/>
      <c r="Z123" s="112"/>
      <c r="AA123" s="221"/>
      <c r="AB123" s="222"/>
      <c r="AC123" s="222"/>
      <c r="AD123" s="222"/>
      <c r="AE123" s="308"/>
      <c r="AF123" s="308"/>
      <c r="AG123" s="308"/>
      <c r="AH123" s="308"/>
      <c r="AI123" s="308"/>
      <c r="AJ123" s="308"/>
      <c r="AK123" s="308"/>
      <c r="AL123" s="308"/>
      <c r="AM123" s="308"/>
      <c r="AN123" s="308"/>
    </row>
    <row r="124" spans="12:40" ht="89.25" customHeight="1" x14ac:dyDescent="0.2">
      <c r="L124" s="349"/>
      <c r="M124" s="215"/>
      <c r="N124" s="215"/>
      <c r="O124" s="317"/>
      <c r="P124" s="112"/>
      <c r="Q124" s="112"/>
      <c r="R124" s="112"/>
      <c r="S124" s="223"/>
      <c r="T124" s="112"/>
      <c r="U124" s="112"/>
      <c r="V124" s="112"/>
      <c r="W124" s="112"/>
      <c r="X124" s="112"/>
      <c r="Y124" s="316"/>
      <c r="Z124" s="240"/>
      <c r="AA124" s="222"/>
      <c r="AB124" s="222"/>
      <c r="AC124" s="222"/>
      <c r="AD124" s="222"/>
      <c r="AE124" s="308"/>
      <c r="AF124" s="308"/>
      <c r="AG124" s="308"/>
      <c r="AH124" s="308"/>
      <c r="AI124" s="308"/>
      <c r="AJ124" s="308"/>
      <c r="AK124" s="308"/>
      <c r="AL124" s="308"/>
      <c r="AM124" s="308"/>
      <c r="AN124" s="308"/>
    </row>
    <row r="125" spans="12:40" x14ac:dyDescent="0.2">
      <c r="L125" s="349"/>
      <c r="M125" s="215"/>
      <c r="N125" s="215"/>
      <c r="O125" s="317"/>
      <c r="P125" s="112"/>
      <c r="Q125" s="112"/>
      <c r="R125" s="112"/>
      <c r="S125" s="223"/>
      <c r="T125" s="112"/>
      <c r="U125" s="112"/>
      <c r="V125" s="112"/>
      <c r="W125" s="112"/>
      <c r="X125" s="112"/>
      <c r="Y125" s="317"/>
      <c r="Z125" s="192"/>
      <c r="AA125" s="222"/>
      <c r="AB125" s="222"/>
      <c r="AC125" s="222"/>
      <c r="AD125" s="222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</row>
    <row r="126" spans="12:40" x14ac:dyDescent="0.2">
      <c r="L126" s="349"/>
      <c r="M126" s="215"/>
      <c r="N126" s="215"/>
      <c r="O126" s="317"/>
      <c r="P126" s="224"/>
      <c r="Q126" s="112"/>
      <c r="R126" s="112"/>
      <c r="S126" s="223"/>
      <c r="T126" s="112"/>
      <c r="U126" s="112"/>
      <c r="V126" s="112"/>
      <c r="W126" s="112"/>
      <c r="X126" s="112"/>
      <c r="Y126" s="317"/>
      <c r="Z126" s="192"/>
      <c r="AA126" s="222"/>
      <c r="AB126" s="222"/>
      <c r="AC126" s="222"/>
      <c r="AD126" s="222"/>
      <c r="AE126" s="308"/>
      <c r="AF126" s="308"/>
      <c r="AG126" s="308"/>
      <c r="AH126" s="308"/>
      <c r="AI126" s="308"/>
      <c r="AJ126" s="308"/>
      <c r="AK126" s="308"/>
      <c r="AL126" s="308"/>
      <c r="AM126" s="308"/>
      <c r="AN126" s="308"/>
    </row>
    <row r="127" spans="12:40" x14ac:dyDescent="0.2">
      <c r="L127" s="349"/>
      <c r="M127" s="215"/>
      <c r="N127" s="215"/>
      <c r="O127" s="317"/>
      <c r="P127" s="219"/>
      <c r="Q127" s="219"/>
      <c r="R127" s="219"/>
      <c r="S127" s="220"/>
      <c r="T127" s="112"/>
      <c r="U127" s="112"/>
      <c r="V127" s="112"/>
      <c r="W127" s="112"/>
      <c r="X127" s="112"/>
      <c r="Y127" s="318"/>
      <c r="Z127" s="232"/>
      <c r="AA127" s="222"/>
      <c r="AB127" s="222"/>
      <c r="AC127" s="222"/>
      <c r="AD127" s="222"/>
      <c r="AE127" s="308"/>
      <c r="AF127" s="308"/>
      <c r="AG127" s="308"/>
      <c r="AH127" s="308"/>
      <c r="AI127" s="308"/>
      <c r="AJ127" s="308"/>
      <c r="AK127" s="308"/>
      <c r="AL127" s="308"/>
      <c r="AM127" s="308"/>
      <c r="AN127" s="308"/>
    </row>
    <row r="128" spans="12:40" x14ac:dyDescent="0.2">
      <c r="L128" s="349"/>
      <c r="M128" s="215"/>
      <c r="N128" s="215"/>
      <c r="O128" s="317"/>
      <c r="P128" s="112"/>
      <c r="Q128" s="112"/>
      <c r="R128" s="112"/>
      <c r="S128" s="223"/>
      <c r="T128" s="112"/>
      <c r="U128" s="112"/>
      <c r="V128" s="112"/>
      <c r="W128" s="112"/>
      <c r="X128" s="112"/>
      <c r="Y128" s="112"/>
      <c r="Z128" s="112"/>
      <c r="AA128" s="222"/>
      <c r="AB128" s="222"/>
      <c r="AC128" s="222"/>
      <c r="AD128" s="222"/>
      <c r="AE128" s="308"/>
      <c r="AF128" s="308"/>
      <c r="AG128" s="308"/>
      <c r="AH128" s="308"/>
      <c r="AI128" s="308"/>
      <c r="AJ128" s="308"/>
      <c r="AK128" s="308"/>
      <c r="AL128" s="308"/>
      <c r="AM128" s="308"/>
      <c r="AN128" s="308"/>
    </row>
    <row r="129" spans="12:40" x14ac:dyDescent="0.2">
      <c r="L129" s="349"/>
      <c r="M129" s="216"/>
      <c r="N129" s="216"/>
      <c r="O129" s="318"/>
      <c r="P129" s="112"/>
      <c r="Q129" s="112"/>
      <c r="R129" s="112"/>
      <c r="S129" s="223"/>
      <c r="T129" s="112"/>
      <c r="U129" s="112"/>
      <c r="V129" s="112"/>
      <c r="W129" s="112"/>
      <c r="X129" s="112"/>
      <c r="Y129" s="112"/>
      <c r="Z129" s="112"/>
      <c r="AA129" s="222"/>
      <c r="AB129" s="222"/>
      <c r="AC129" s="222"/>
      <c r="AD129" s="222"/>
      <c r="AE129" s="308"/>
      <c r="AF129" s="308"/>
      <c r="AG129" s="308"/>
      <c r="AH129" s="308"/>
      <c r="AI129" s="308"/>
      <c r="AJ129" s="308"/>
      <c r="AK129" s="308"/>
      <c r="AL129" s="308"/>
      <c r="AM129" s="308"/>
      <c r="AN129" s="308"/>
    </row>
    <row r="130" spans="12:40" x14ac:dyDescent="0.2">
      <c r="L130" s="349"/>
      <c r="O130" s="217"/>
      <c r="P130" s="308"/>
      <c r="Q130" s="308"/>
      <c r="R130" s="217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08"/>
      <c r="AL130" s="308"/>
      <c r="AM130" s="308"/>
      <c r="AN130" s="308"/>
    </row>
    <row r="131" spans="12:40" x14ac:dyDescent="0.2">
      <c r="L131" s="349"/>
      <c r="O131" s="217"/>
      <c r="P131" s="308"/>
      <c r="Q131" s="308"/>
      <c r="R131" s="217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</row>
    <row r="132" spans="12:40" x14ac:dyDescent="0.2">
      <c r="L132" s="349"/>
      <c r="O132" s="217"/>
      <c r="P132" s="308"/>
      <c r="Q132" s="308"/>
      <c r="R132" s="217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08"/>
      <c r="AK132" s="308"/>
      <c r="AL132" s="308"/>
      <c r="AM132" s="308"/>
      <c r="AN132" s="308"/>
    </row>
    <row r="133" spans="12:40" x14ac:dyDescent="0.2">
      <c r="L133" s="349"/>
      <c r="O133" s="217"/>
      <c r="P133" s="308"/>
      <c r="Q133" s="308"/>
      <c r="R133" s="217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08"/>
      <c r="AL133" s="308"/>
      <c r="AM133" s="308"/>
      <c r="AN133" s="308"/>
    </row>
    <row r="134" spans="12:40" x14ac:dyDescent="0.2">
      <c r="L134" s="349"/>
      <c r="O134" s="217"/>
      <c r="P134" s="308"/>
      <c r="Q134" s="308"/>
      <c r="R134" s="217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</row>
    <row r="135" spans="12:40" x14ac:dyDescent="0.2">
      <c r="L135" s="349"/>
      <c r="O135" s="217"/>
      <c r="P135" s="308"/>
      <c r="Q135" s="308"/>
      <c r="R135" s="217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8"/>
    </row>
    <row r="136" spans="12:40" x14ac:dyDescent="0.2">
      <c r="L136" s="349"/>
      <c r="O136" s="217"/>
      <c r="P136" s="308"/>
      <c r="Q136" s="308"/>
      <c r="R136" s="217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</row>
    <row r="137" spans="12:40" x14ac:dyDescent="0.2">
      <c r="L137" s="349"/>
      <c r="O137" s="217"/>
      <c r="P137" s="308"/>
      <c r="Q137" s="308"/>
      <c r="R137" s="217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08"/>
      <c r="AL137" s="308"/>
      <c r="AM137" s="308"/>
      <c r="AN137" s="308"/>
    </row>
    <row r="138" spans="12:40" x14ac:dyDescent="0.2">
      <c r="L138" s="349"/>
      <c r="O138" s="217"/>
      <c r="P138" s="308"/>
      <c r="Q138" s="308"/>
      <c r="R138" s="217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08"/>
      <c r="AL138" s="308"/>
      <c r="AM138" s="308"/>
      <c r="AN138" s="308"/>
    </row>
    <row r="139" spans="12:40" x14ac:dyDescent="0.2">
      <c r="L139" s="349"/>
      <c r="O139" s="217"/>
      <c r="P139" s="308"/>
      <c r="Q139" s="308"/>
      <c r="R139" s="217"/>
      <c r="S139" s="308"/>
      <c r="T139" s="308"/>
      <c r="U139" s="308"/>
      <c r="V139" s="308"/>
      <c r="W139" s="308"/>
      <c r="X139" s="308"/>
      <c r="Y139" s="308"/>
      <c r="Z139" s="308"/>
      <c r="AA139" s="308"/>
      <c r="AB139" s="308"/>
      <c r="AC139" s="308"/>
      <c r="AD139" s="308"/>
      <c r="AE139" s="308"/>
      <c r="AF139" s="308"/>
      <c r="AG139" s="308"/>
      <c r="AH139" s="308"/>
      <c r="AI139" s="308"/>
      <c r="AJ139" s="308"/>
      <c r="AK139" s="308"/>
      <c r="AL139" s="308"/>
      <c r="AM139" s="308"/>
      <c r="AN139" s="308"/>
    </row>
    <row r="140" spans="12:40" x14ac:dyDescent="0.2">
      <c r="L140" s="349"/>
      <c r="O140" s="217"/>
      <c r="P140" s="308"/>
      <c r="Q140" s="308"/>
      <c r="R140" s="217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08"/>
      <c r="AL140" s="308"/>
      <c r="AM140" s="308"/>
      <c r="AN140" s="308"/>
    </row>
    <row r="141" spans="12:40" x14ac:dyDescent="0.2">
      <c r="L141" s="349"/>
      <c r="O141" s="217"/>
      <c r="P141" s="308"/>
      <c r="Q141" s="308"/>
      <c r="R141" s="217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308"/>
      <c r="AL141" s="308"/>
      <c r="AM141" s="308"/>
      <c r="AN141" s="308"/>
    </row>
    <row r="142" spans="12:40" x14ac:dyDescent="0.2">
      <c r="L142" s="349"/>
      <c r="O142" s="217"/>
      <c r="P142" s="308"/>
      <c r="Q142" s="308"/>
      <c r="R142" s="217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308"/>
      <c r="AL142" s="308"/>
      <c r="AM142" s="308"/>
      <c r="AN142" s="308"/>
    </row>
    <row r="143" spans="12:40" x14ac:dyDescent="0.2">
      <c r="L143" s="349"/>
      <c r="O143" s="217"/>
      <c r="P143" s="308"/>
      <c r="Q143" s="308"/>
      <c r="R143" s="217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08"/>
      <c r="AK143" s="308"/>
      <c r="AL143" s="308"/>
      <c r="AM143" s="308"/>
      <c r="AN143" s="308"/>
    </row>
    <row r="144" spans="12:40" x14ac:dyDescent="0.2">
      <c r="L144" s="349"/>
      <c r="O144" s="217"/>
      <c r="P144" s="308"/>
      <c r="Q144" s="308"/>
      <c r="R144" s="217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</row>
    <row r="145" spans="12:40" x14ac:dyDescent="0.2">
      <c r="L145" s="349"/>
      <c r="O145" s="217"/>
      <c r="P145" s="308"/>
      <c r="Q145" s="308"/>
      <c r="R145" s="217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</row>
    <row r="146" spans="12:40" x14ac:dyDescent="0.2">
      <c r="L146" s="349"/>
      <c r="O146" s="217"/>
      <c r="P146" s="308"/>
      <c r="Q146" s="308"/>
      <c r="R146" s="217"/>
      <c r="S146" s="308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</row>
    <row r="147" spans="12:40" x14ac:dyDescent="0.2">
      <c r="L147" s="349"/>
      <c r="O147" s="217"/>
      <c r="P147" s="308"/>
      <c r="Q147" s="308"/>
      <c r="R147" s="217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</row>
    <row r="148" spans="12:40" x14ac:dyDescent="0.2">
      <c r="L148" s="349"/>
      <c r="O148" s="217"/>
      <c r="P148" s="308"/>
      <c r="Q148" s="308"/>
      <c r="R148" s="217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</row>
    <row r="149" spans="12:40" x14ac:dyDescent="0.2">
      <c r="L149" s="349"/>
      <c r="O149" s="217"/>
      <c r="P149" s="308"/>
      <c r="Q149" s="308"/>
      <c r="R149" s="217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</row>
    <row r="150" spans="12:40" x14ac:dyDescent="0.2">
      <c r="L150" s="349"/>
      <c r="O150" s="217"/>
      <c r="P150" s="308"/>
      <c r="Q150" s="308"/>
      <c r="R150" s="217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308"/>
      <c r="AN150" s="308"/>
    </row>
    <row r="151" spans="12:40" x14ac:dyDescent="0.2">
      <c r="L151" s="349"/>
      <c r="O151" s="217"/>
      <c r="P151" s="308"/>
      <c r="Q151" s="308"/>
      <c r="R151" s="217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</row>
    <row r="152" spans="12:40" x14ac:dyDescent="0.2">
      <c r="L152" s="349"/>
      <c r="O152" s="217"/>
      <c r="P152" s="308"/>
      <c r="Q152" s="308"/>
      <c r="R152" s="217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</row>
    <row r="153" spans="12:40" x14ac:dyDescent="0.2">
      <c r="L153" s="349"/>
      <c r="O153" s="217"/>
      <c r="P153" s="308"/>
      <c r="Q153" s="308"/>
      <c r="R153" s="217"/>
      <c r="S153" s="308"/>
      <c r="T153" s="308"/>
      <c r="U153" s="308"/>
      <c r="V153" s="308"/>
      <c r="W153" s="308"/>
      <c r="X153" s="308"/>
      <c r="Y153" s="308"/>
      <c r="Z153" s="308"/>
      <c r="AA153" s="308"/>
      <c r="AB153" s="308"/>
      <c r="AC153" s="308"/>
      <c r="AD153" s="308"/>
      <c r="AE153" s="308"/>
      <c r="AF153" s="308"/>
      <c r="AG153" s="308"/>
      <c r="AH153" s="308"/>
      <c r="AI153" s="308"/>
      <c r="AJ153" s="308"/>
      <c r="AK153" s="308"/>
      <c r="AL153" s="308"/>
      <c r="AM153" s="308"/>
      <c r="AN153" s="308"/>
    </row>
    <row r="154" spans="12:40" x14ac:dyDescent="0.2">
      <c r="L154" s="349"/>
      <c r="O154" s="217"/>
      <c r="P154" s="308"/>
      <c r="Q154" s="308"/>
      <c r="R154" s="217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08"/>
      <c r="AK154" s="308"/>
      <c r="AL154" s="308"/>
      <c r="AM154" s="308"/>
      <c r="AN154" s="308"/>
    </row>
    <row r="155" spans="12:40" x14ac:dyDescent="0.2">
      <c r="L155" s="349"/>
      <c r="O155" s="217"/>
      <c r="P155" s="308"/>
      <c r="Q155" s="308"/>
      <c r="R155" s="217"/>
      <c r="S155" s="308"/>
      <c r="T155" s="308"/>
      <c r="U155" s="308"/>
      <c r="V155" s="308"/>
      <c r="W155" s="308"/>
      <c r="X155" s="308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08"/>
      <c r="AI155" s="308"/>
      <c r="AJ155" s="308"/>
      <c r="AK155" s="308"/>
      <c r="AL155" s="308"/>
      <c r="AM155" s="308"/>
      <c r="AN155" s="308"/>
    </row>
    <row r="156" spans="12:40" x14ac:dyDescent="0.2">
      <c r="L156" s="349"/>
      <c r="O156" s="217"/>
      <c r="P156" s="308"/>
      <c r="Q156" s="308"/>
      <c r="R156" s="217"/>
      <c r="S156" s="308"/>
      <c r="T156" s="308"/>
      <c r="U156" s="308"/>
      <c r="V156" s="308"/>
      <c r="W156" s="308"/>
      <c r="X156" s="308"/>
      <c r="Y156" s="308"/>
      <c r="Z156" s="308"/>
      <c r="AA156" s="308"/>
      <c r="AB156" s="308"/>
      <c r="AC156" s="308"/>
      <c r="AD156" s="308"/>
      <c r="AE156" s="308"/>
      <c r="AF156" s="308"/>
      <c r="AG156" s="308"/>
      <c r="AH156" s="308"/>
      <c r="AI156" s="308"/>
      <c r="AJ156" s="308"/>
      <c r="AK156" s="308"/>
      <c r="AL156" s="308"/>
      <c r="AM156" s="308"/>
      <c r="AN156" s="308"/>
    </row>
    <row r="157" spans="12:40" x14ac:dyDescent="0.2">
      <c r="L157" s="349"/>
      <c r="O157" s="217"/>
      <c r="P157" s="308"/>
      <c r="Q157" s="308"/>
      <c r="R157" s="217"/>
      <c r="S157" s="308"/>
      <c r="T157" s="308"/>
      <c r="U157" s="308"/>
      <c r="V157" s="308"/>
      <c r="W157" s="308"/>
      <c r="X157" s="308"/>
      <c r="Y157" s="308"/>
      <c r="Z157" s="308"/>
      <c r="AA157" s="308"/>
      <c r="AB157" s="308"/>
      <c r="AC157" s="308"/>
      <c r="AD157" s="308"/>
      <c r="AE157" s="308"/>
      <c r="AF157" s="308"/>
      <c r="AG157" s="308"/>
      <c r="AH157" s="308"/>
      <c r="AI157" s="308"/>
      <c r="AJ157" s="308"/>
      <c r="AK157" s="308"/>
      <c r="AL157" s="308"/>
      <c r="AM157" s="308"/>
      <c r="AN157" s="308"/>
    </row>
    <row r="158" spans="12:40" x14ac:dyDescent="0.2">
      <c r="L158" s="349"/>
      <c r="O158" s="217"/>
      <c r="P158" s="308"/>
      <c r="Q158" s="308"/>
      <c r="R158" s="217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08"/>
      <c r="AK158" s="308"/>
      <c r="AL158" s="308"/>
      <c r="AM158" s="308"/>
      <c r="AN158" s="308"/>
    </row>
    <row r="159" spans="12:40" x14ac:dyDescent="0.2">
      <c r="L159" s="349"/>
      <c r="O159" s="217"/>
      <c r="P159" s="308"/>
      <c r="Q159" s="308"/>
      <c r="R159" s="217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308"/>
      <c r="AL159" s="308"/>
      <c r="AM159" s="308"/>
      <c r="AN159" s="308"/>
    </row>
    <row r="160" spans="12:40" x14ac:dyDescent="0.2">
      <c r="L160" s="349"/>
      <c r="O160" s="217"/>
      <c r="P160" s="308"/>
      <c r="Q160" s="308"/>
      <c r="R160" s="217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08"/>
      <c r="AM160" s="308"/>
      <c r="AN160" s="308"/>
    </row>
    <row r="161" spans="12:40" x14ac:dyDescent="0.2">
      <c r="L161" s="349"/>
      <c r="O161" s="217"/>
      <c r="P161" s="308"/>
      <c r="Q161" s="308"/>
      <c r="R161" s="217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308"/>
      <c r="AN161" s="308"/>
    </row>
    <row r="162" spans="12:40" x14ac:dyDescent="0.2">
      <c r="L162" s="349"/>
      <c r="O162" s="217"/>
      <c r="P162" s="308"/>
      <c r="Q162" s="308"/>
      <c r="R162" s="217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08"/>
      <c r="AK162" s="308"/>
      <c r="AL162" s="308"/>
      <c r="AM162" s="308"/>
      <c r="AN162" s="308"/>
    </row>
    <row r="163" spans="12:40" x14ac:dyDescent="0.2">
      <c r="L163" s="349"/>
      <c r="O163" s="217"/>
      <c r="P163" s="308"/>
      <c r="Q163" s="308"/>
      <c r="R163" s="217"/>
      <c r="S163" s="308"/>
      <c r="T163" s="308"/>
      <c r="U163" s="308"/>
      <c r="V163" s="308"/>
      <c r="W163" s="308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08"/>
      <c r="AK163" s="308"/>
      <c r="AL163" s="308"/>
      <c r="AM163" s="308"/>
      <c r="AN163" s="308"/>
    </row>
    <row r="164" spans="12:40" x14ac:dyDescent="0.2">
      <c r="L164" s="349"/>
      <c r="O164" s="217"/>
      <c r="P164" s="308"/>
      <c r="Q164" s="308"/>
      <c r="R164" s="217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308"/>
      <c r="AL164" s="308"/>
      <c r="AM164" s="308"/>
      <c r="AN164" s="308"/>
    </row>
    <row r="165" spans="12:40" x14ac:dyDescent="0.2">
      <c r="L165" s="349"/>
      <c r="O165" s="217"/>
      <c r="P165" s="308"/>
      <c r="Q165" s="308"/>
      <c r="R165" s="217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08"/>
      <c r="AK165" s="308"/>
      <c r="AL165" s="308"/>
      <c r="AM165" s="308"/>
      <c r="AN165" s="308"/>
    </row>
    <row r="166" spans="12:40" x14ac:dyDescent="0.2">
      <c r="L166" s="349"/>
      <c r="O166" s="217"/>
      <c r="P166" s="308"/>
      <c r="Q166" s="308"/>
      <c r="R166" s="217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</row>
    <row r="167" spans="12:40" x14ac:dyDescent="0.2">
      <c r="L167" s="349"/>
      <c r="O167" s="217"/>
      <c r="P167" s="308"/>
      <c r="Q167" s="308"/>
      <c r="R167" s="217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</row>
    <row r="168" spans="12:40" x14ac:dyDescent="0.2">
      <c r="L168" s="349"/>
      <c r="O168" s="217"/>
      <c r="P168" s="308"/>
      <c r="Q168" s="308"/>
      <c r="R168" s="217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</row>
    <row r="169" spans="12:40" x14ac:dyDescent="0.2">
      <c r="L169" s="349"/>
      <c r="O169" s="217"/>
      <c r="P169" s="308"/>
      <c r="Q169" s="308"/>
      <c r="R169" s="217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</row>
    <row r="170" spans="12:40" x14ac:dyDescent="0.2">
      <c r="L170" s="349"/>
      <c r="O170" s="217"/>
      <c r="P170" s="308"/>
      <c r="Q170" s="308"/>
      <c r="R170" s="217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</row>
    <row r="171" spans="12:40" x14ac:dyDescent="0.2">
      <c r="L171" s="349"/>
      <c r="O171" s="217"/>
      <c r="P171" s="308"/>
      <c r="Q171" s="308"/>
      <c r="R171" s="217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</row>
    <row r="172" spans="12:40" x14ac:dyDescent="0.2">
      <c r="L172" s="349"/>
      <c r="O172" s="217"/>
      <c r="P172" s="308"/>
      <c r="Q172" s="308"/>
      <c r="R172" s="217"/>
      <c r="S172" s="308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</row>
    <row r="173" spans="12:40" x14ac:dyDescent="0.2">
      <c r="L173" s="349"/>
      <c r="O173" s="217"/>
      <c r="P173" s="308"/>
      <c r="Q173" s="308"/>
      <c r="R173" s="217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</row>
    <row r="174" spans="12:40" x14ac:dyDescent="0.2">
      <c r="L174" s="349"/>
      <c r="O174" s="217"/>
      <c r="P174" s="308"/>
      <c r="Q174" s="308"/>
      <c r="R174" s="217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</row>
    <row r="175" spans="12:40" x14ac:dyDescent="0.2">
      <c r="L175" s="349"/>
      <c r="O175" s="217"/>
      <c r="P175" s="308"/>
      <c r="Q175" s="308"/>
      <c r="R175" s="217"/>
      <c r="S175" s="308"/>
      <c r="T175" s="308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</row>
    <row r="176" spans="12:40" x14ac:dyDescent="0.2">
      <c r="L176" s="349"/>
      <c r="O176" s="217"/>
      <c r="P176" s="308"/>
      <c r="Q176" s="308"/>
      <c r="R176" s="217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</row>
    <row r="177" spans="12:40" x14ac:dyDescent="0.2">
      <c r="L177" s="349"/>
      <c r="O177" s="217"/>
      <c r="P177" s="308"/>
      <c r="Q177" s="308"/>
      <c r="R177" s="217"/>
      <c r="S177" s="308"/>
      <c r="T177" s="308"/>
      <c r="U177" s="308"/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</row>
    <row r="178" spans="12:40" x14ac:dyDescent="0.2">
      <c r="L178" s="349"/>
      <c r="O178" s="217"/>
      <c r="P178" s="308"/>
      <c r="Q178" s="308"/>
      <c r="R178" s="217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</row>
    <row r="179" spans="12:40" x14ac:dyDescent="0.2">
      <c r="L179" s="349"/>
      <c r="O179" s="217"/>
      <c r="P179" s="308"/>
      <c r="Q179" s="308"/>
      <c r="R179" s="217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</row>
    <row r="180" spans="12:40" x14ac:dyDescent="0.2">
      <c r="L180" s="349"/>
      <c r="O180" s="217"/>
      <c r="P180" s="308"/>
      <c r="Q180" s="308"/>
      <c r="R180" s="217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</row>
    <row r="181" spans="12:40" x14ac:dyDescent="0.2">
      <c r="L181" s="349"/>
      <c r="O181" s="217"/>
      <c r="P181" s="308"/>
      <c r="Q181" s="308"/>
      <c r="R181" s="217"/>
      <c r="S181" s="308"/>
      <c r="T181" s="308"/>
      <c r="U181" s="308"/>
      <c r="V181" s="308"/>
      <c r="W181" s="308"/>
      <c r="X181" s="308"/>
      <c r="Y181" s="308"/>
      <c r="Z181" s="308"/>
      <c r="AA181" s="308"/>
      <c r="AB181" s="308"/>
      <c r="AC181" s="308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8"/>
      <c r="AN181" s="308"/>
    </row>
    <row r="182" spans="12:40" x14ac:dyDescent="0.2">
      <c r="L182" s="349"/>
      <c r="O182" s="217"/>
      <c r="P182" s="308"/>
      <c r="Q182" s="308"/>
      <c r="R182" s="217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</row>
    <row r="183" spans="12:40" ht="25.5" customHeight="1" x14ac:dyDescent="0.2">
      <c r="L183" s="349"/>
      <c r="O183" s="217"/>
      <c r="P183" s="308"/>
      <c r="Q183" s="308"/>
      <c r="R183" s="217"/>
      <c r="S183" s="308"/>
      <c r="T183" s="319"/>
      <c r="U183" s="226"/>
      <c r="V183" s="226"/>
      <c r="W183" s="226"/>
      <c r="X183" s="320"/>
      <c r="Y183" s="226"/>
      <c r="Z183" s="321"/>
      <c r="AA183" s="322"/>
      <c r="AB183" s="322"/>
      <c r="AC183" s="323"/>
      <c r="AD183" s="227"/>
      <c r="AE183" s="225"/>
      <c r="AF183" s="227"/>
      <c r="AG183" s="227"/>
      <c r="AH183" s="324"/>
      <c r="AI183" s="226"/>
      <c r="AJ183" s="308"/>
      <c r="AK183" s="308"/>
      <c r="AL183" s="308"/>
      <c r="AM183" s="308"/>
      <c r="AN183" s="308"/>
    </row>
    <row r="184" spans="12:40" x14ac:dyDescent="0.2">
      <c r="L184" s="349"/>
      <c r="O184" s="217"/>
      <c r="P184" s="308"/>
      <c r="Q184" s="308"/>
      <c r="R184" s="217"/>
      <c r="S184" s="308"/>
      <c r="T184" s="325"/>
      <c r="U184" s="326"/>
      <c r="V184" s="326"/>
      <c r="W184" s="326"/>
      <c r="X184" s="327"/>
      <c r="Y184" s="326"/>
      <c r="Z184" s="226"/>
      <c r="AA184" s="226"/>
      <c r="AB184" s="226"/>
      <c r="AC184" s="226"/>
      <c r="AD184" s="328"/>
      <c r="AE184" s="227"/>
      <c r="AF184" s="328"/>
      <c r="AG184" s="328"/>
      <c r="AH184" s="329"/>
      <c r="AI184" s="326"/>
      <c r="AJ184" s="308"/>
      <c r="AK184" s="308"/>
      <c r="AL184" s="308"/>
      <c r="AM184" s="308"/>
      <c r="AN184" s="308"/>
    </row>
    <row r="185" spans="12:40" x14ac:dyDescent="0.2">
      <c r="L185" s="349"/>
      <c r="O185" s="217"/>
      <c r="P185" s="308"/>
      <c r="Q185" s="308"/>
      <c r="R185" s="217"/>
      <c r="S185" s="308"/>
      <c r="T185" s="228"/>
      <c r="U185" s="168"/>
      <c r="V185" s="168"/>
      <c r="W185" s="168"/>
      <c r="X185" s="229"/>
      <c r="Y185" s="168"/>
      <c r="Z185" s="168"/>
      <c r="AA185" s="168"/>
      <c r="AB185" s="168"/>
      <c r="AC185" s="168"/>
      <c r="AD185" s="230"/>
      <c r="AE185" s="230"/>
      <c r="AF185" s="230"/>
      <c r="AG185" s="230"/>
      <c r="AH185" s="231"/>
      <c r="AI185" s="168"/>
      <c r="AJ185" s="308"/>
      <c r="AK185" s="308"/>
      <c r="AL185" s="308"/>
      <c r="AM185" s="308"/>
      <c r="AN185" s="308"/>
    </row>
    <row r="186" spans="12:40" x14ac:dyDescent="0.2">
      <c r="L186" s="349"/>
      <c r="O186" s="217"/>
      <c r="P186" s="308"/>
      <c r="Q186" s="308"/>
      <c r="R186" s="217"/>
      <c r="S186" s="308"/>
      <c r="T186" s="232"/>
      <c r="U186" s="240"/>
      <c r="V186" s="233"/>
      <c r="W186" s="232"/>
      <c r="X186" s="234"/>
      <c r="Y186" s="232"/>
      <c r="Z186" s="232"/>
      <c r="AA186" s="232"/>
      <c r="AB186" s="232"/>
      <c r="AC186" s="232"/>
      <c r="AD186" s="235"/>
      <c r="AE186" s="236"/>
      <c r="AF186" s="96"/>
      <c r="AG186" s="236"/>
      <c r="AH186" s="237"/>
      <c r="AI186" s="213"/>
      <c r="AJ186" s="308"/>
      <c r="AK186" s="308"/>
      <c r="AL186" s="308"/>
      <c r="AM186" s="308"/>
      <c r="AN186" s="308"/>
    </row>
    <row r="187" spans="12:40" x14ac:dyDescent="0.2">
      <c r="L187" s="349"/>
      <c r="O187" s="217"/>
      <c r="P187" s="308"/>
      <c r="Q187" s="308"/>
      <c r="R187" s="217"/>
      <c r="S187" s="308"/>
      <c r="T187" s="112"/>
      <c r="U187" s="192"/>
      <c r="V187" s="238"/>
      <c r="W187" s="112"/>
      <c r="X187" s="223"/>
      <c r="Y187" s="112"/>
      <c r="Z187" s="112"/>
      <c r="AA187" s="112"/>
      <c r="AB187" s="112"/>
      <c r="AC187" s="112"/>
      <c r="AD187" s="222"/>
      <c r="AE187" s="239"/>
      <c r="AF187" s="105"/>
      <c r="AG187" s="239"/>
      <c r="AH187" s="237"/>
      <c r="AI187" s="106"/>
      <c r="AJ187" s="308"/>
      <c r="AK187" s="308"/>
      <c r="AL187" s="308"/>
      <c r="AM187" s="308"/>
      <c r="AN187" s="308"/>
    </row>
    <row r="188" spans="12:40" x14ac:dyDescent="0.2">
      <c r="L188" s="349"/>
      <c r="O188" s="217"/>
      <c r="P188" s="308"/>
      <c r="Q188" s="308"/>
      <c r="R188" s="217"/>
      <c r="S188" s="308"/>
      <c r="T188" s="240"/>
      <c r="U188" s="232"/>
      <c r="V188" s="241"/>
      <c r="W188" s="240"/>
      <c r="X188" s="109"/>
      <c r="Y188" s="240"/>
      <c r="Z188" s="240"/>
      <c r="AA188" s="240"/>
      <c r="AB188" s="232"/>
      <c r="AC188" s="240"/>
      <c r="AD188" s="242"/>
      <c r="AE188" s="243"/>
      <c r="AF188" s="244"/>
      <c r="AG188" s="243"/>
      <c r="AH188" s="237"/>
      <c r="AI188" s="212"/>
      <c r="AJ188" s="308"/>
      <c r="AK188" s="308"/>
      <c r="AL188" s="308"/>
      <c r="AM188" s="308"/>
      <c r="AN188" s="308"/>
    </row>
    <row r="189" spans="12:40" x14ac:dyDescent="0.2">
      <c r="L189" s="349"/>
      <c r="O189" s="217"/>
      <c r="P189" s="308"/>
      <c r="Q189" s="308"/>
      <c r="R189" s="217"/>
      <c r="S189" s="308"/>
      <c r="T189" s="112"/>
      <c r="U189" s="112"/>
      <c r="V189" s="238"/>
      <c r="W189" s="112"/>
      <c r="X189" s="223"/>
      <c r="Y189" s="112"/>
      <c r="Z189" s="112"/>
      <c r="AA189" s="112"/>
      <c r="AB189" s="112"/>
      <c r="AC189" s="112"/>
      <c r="AD189" s="222"/>
      <c r="AE189" s="239"/>
      <c r="AF189" s="113"/>
      <c r="AG189" s="239"/>
      <c r="AH189" s="237"/>
      <c r="AI189" s="212"/>
      <c r="AJ189" s="308"/>
      <c r="AK189" s="308"/>
      <c r="AL189" s="308"/>
      <c r="AM189" s="308"/>
      <c r="AN189" s="308"/>
    </row>
    <row r="190" spans="12:40" x14ac:dyDescent="0.2">
      <c r="L190" s="349"/>
      <c r="O190" s="217"/>
      <c r="P190" s="308"/>
      <c r="Q190" s="308"/>
      <c r="R190" s="217"/>
      <c r="S190" s="308"/>
      <c r="T190" s="112"/>
      <c r="U190" s="112"/>
      <c r="V190" s="233"/>
      <c r="W190" s="112"/>
      <c r="X190" s="223"/>
      <c r="Y190" s="112"/>
      <c r="Z190" s="112"/>
      <c r="AA190" s="112"/>
      <c r="AB190" s="112"/>
      <c r="AC190" s="112"/>
      <c r="AD190" s="222"/>
      <c r="AE190" s="239"/>
      <c r="AF190" s="113"/>
      <c r="AG190" s="239"/>
      <c r="AH190" s="237"/>
      <c r="AI190" s="212"/>
      <c r="AJ190" s="308"/>
      <c r="AK190" s="308"/>
      <c r="AL190" s="308"/>
      <c r="AM190" s="308"/>
      <c r="AN190" s="308"/>
    </row>
    <row r="191" spans="12:40" x14ac:dyDescent="0.2">
      <c r="L191" s="349"/>
      <c r="O191" s="217"/>
      <c r="P191" s="308"/>
      <c r="Q191" s="308"/>
      <c r="R191" s="217"/>
      <c r="S191" s="308"/>
      <c r="T191" s="112"/>
      <c r="U191" s="112"/>
      <c r="V191" s="238"/>
      <c r="W191" s="112"/>
      <c r="X191" s="223"/>
      <c r="Y191" s="112"/>
      <c r="Z191" s="112"/>
      <c r="AA191" s="112"/>
      <c r="AB191" s="112"/>
      <c r="AC191" s="112"/>
      <c r="AD191" s="222"/>
      <c r="AE191" s="239"/>
      <c r="AF191" s="113"/>
      <c r="AG191" s="239"/>
      <c r="AH191" s="237"/>
      <c r="AI191" s="212"/>
      <c r="AJ191" s="308"/>
      <c r="AK191" s="308"/>
      <c r="AL191" s="308"/>
      <c r="AM191" s="308"/>
      <c r="AN191" s="308"/>
    </row>
    <row r="192" spans="12:40" x14ac:dyDescent="0.2">
      <c r="L192" s="349"/>
      <c r="O192" s="217"/>
      <c r="P192" s="308"/>
      <c r="Q192" s="308"/>
      <c r="R192" s="217"/>
      <c r="S192" s="308"/>
      <c r="T192" s="112"/>
      <c r="U192" s="112"/>
      <c r="V192" s="238"/>
      <c r="W192" s="112"/>
      <c r="X192" s="223"/>
      <c r="Y192" s="112"/>
      <c r="Z192" s="112"/>
      <c r="AA192" s="112"/>
      <c r="AB192" s="112"/>
      <c r="AC192" s="112"/>
      <c r="AD192" s="222"/>
      <c r="AE192" s="239"/>
      <c r="AF192" s="113"/>
      <c r="AG192" s="239"/>
      <c r="AH192" s="237"/>
      <c r="AI192" s="212"/>
      <c r="AJ192" s="308"/>
      <c r="AK192" s="308"/>
      <c r="AL192" s="308"/>
      <c r="AM192" s="308"/>
      <c r="AN192" s="308"/>
    </row>
    <row r="193" spans="12:40" x14ac:dyDescent="0.2">
      <c r="L193" s="349"/>
      <c r="O193" s="217"/>
      <c r="P193" s="308"/>
      <c r="Q193" s="308"/>
      <c r="R193" s="217"/>
      <c r="S193" s="308"/>
      <c r="T193" s="112"/>
      <c r="U193" s="112"/>
      <c r="V193" s="238"/>
      <c r="W193" s="112"/>
      <c r="X193" s="223"/>
      <c r="Y193" s="112"/>
      <c r="Z193" s="112"/>
      <c r="AA193" s="112"/>
      <c r="AB193" s="112"/>
      <c r="AC193" s="112"/>
      <c r="AD193" s="222"/>
      <c r="AE193" s="239"/>
      <c r="AF193" s="113"/>
      <c r="AG193" s="239"/>
      <c r="AH193" s="237"/>
      <c r="AI193" s="212"/>
      <c r="AJ193" s="308"/>
      <c r="AK193" s="308"/>
      <c r="AL193" s="308"/>
      <c r="AM193" s="308"/>
      <c r="AN193" s="308"/>
    </row>
    <row r="194" spans="12:40" x14ac:dyDescent="0.2">
      <c r="L194" s="349"/>
      <c r="O194" s="217"/>
      <c r="P194" s="308"/>
      <c r="Q194" s="308"/>
      <c r="R194" s="217"/>
      <c r="S194" s="308"/>
      <c r="T194" s="112"/>
      <c r="U194" s="112"/>
      <c r="V194" s="238"/>
      <c r="W194" s="112"/>
      <c r="X194" s="223"/>
      <c r="Y194" s="112"/>
      <c r="Z194" s="112"/>
      <c r="AA194" s="112"/>
      <c r="AB194" s="112"/>
      <c r="AC194" s="112"/>
      <c r="AD194" s="222"/>
      <c r="AE194" s="239"/>
      <c r="AF194" s="113"/>
      <c r="AG194" s="239"/>
      <c r="AH194" s="237"/>
      <c r="AI194" s="212"/>
      <c r="AJ194" s="308"/>
      <c r="AK194" s="308"/>
      <c r="AL194" s="308"/>
      <c r="AM194" s="308"/>
      <c r="AN194" s="308"/>
    </row>
    <row r="195" spans="12:40" x14ac:dyDescent="0.2">
      <c r="L195" s="349"/>
      <c r="O195" s="217"/>
      <c r="P195" s="308"/>
      <c r="Q195" s="308"/>
      <c r="R195" s="217"/>
      <c r="S195" s="308"/>
      <c r="T195" s="245"/>
      <c r="U195" s="246"/>
      <c r="V195" s="168"/>
      <c r="W195" s="246"/>
      <c r="X195" s="247"/>
      <c r="Y195" s="246"/>
      <c r="Z195" s="246"/>
      <c r="AA195" s="246"/>
      <c r="AB195" s="246"/>
      <c r="AC195" s="246"/>
      <c r="AD195" s="248"/>
      <c r="AE195" s="249"/>
      <c r="AF195" s="250"/>
      <c r="AG195" s="249"/>
      <c r="AH195" s="251"/>
      <c r="AI195" s="169"/>
      <c r="AJ195" s="308"/>
      <c r="AK195" s="308"/>
      <c r="AL195" s="308"/>
      <c r="AM195" s="308"/>
      <c r="AN195" s="308"/>
    </row>
    <row r="196" spans="12:40" x14ac:dyDescent="0.2">
      <c r="L196" s="349"/>
      <c r="O196" s="217"/>
      <c r="P196" s="308"/>
      <c r="Q196" s="308"/>
      <c r="R196" s="217"/>
      <c r="S196" s="308"/>
      <c r="T196" s="252"/>
      <c r="U196" s="241"/>
      <c r="V196" s="253"/>
      <c r="W196" s="232"/>
      <c r="X196" s="234"/>
      <c r="Y196" s="232"/>
      <c r="Z196" s="232"/>
      <c r="AA196" s="232"/>
      <c r="AB196" s="232"/>
      <c r="AC196" s="232"/>
      <c r="AD196" s="254"/>
      <c r="AE196" s="236"/>
      <c r="AF196" s="96"/>
      <c r="AG196" s="236"/>
      <c r="AH196" s="237"/>
      <c r="AI196" s="213"/>
      <c r="AJ196" s="308"/>
      <c r="AK196" s="308"/>
      <c r="AL196" s="308"/>
      <c r="AM196" s="308"/>
      <c r="AN196" s="308"/>
    </row>
    <row r="197" spans="12:40" x14ac:dyDescent="0.2">
      <c r="L197" s="349"/>
      <c r="O197" s="217"/>
      <c r="P197" s="308"/>
      <c r="Q197" s="308"/>
      <c r="R197" s="217"/>
      <c r="S197" s="308"/>
      <c r="T197" s="255"/>
      <c r="U197" s="330"/>
      <c r="V197" s="238"/>
      <c r="W197" s="112"/>
      <c r="X197" s="223"/>
      <c r="Y197" s="112"/>
      <c r="Z197" s="112"/>
      <c r="AA197" s="112"/>
      <c r="AB197" s="112"/>
      <c r="AC197" s="112"/>
      <c r="AD197" s="221"/>
      <c r="AE197" s="239"/>
      <c r="AF197" s="113"/>
      <c r="AG197" s="239"/>
      <c r="AH197" s="237"/>
      <c r="AI197" s="106"/>
      <c r="AJ197" s="308"/>
      <c r="AK197" s="308"/>
      <c r="AL197" s="308"/>
      <c r="AM197" s="308"/>
      <c r="AN197" s="308"/>
    </row>
    <row r="198" spans="12:40" x14ac:dyDescent="0.2">
      <c r="L198" s="349"/>
      <c r="O198" s="217"/>
      <c r="P198" s="308"/>
      <c r="Q198" s="308"/>
      <c r="R198" s="217"/>
      <c r="S198" s="308"/>
      <c r="T198" s="255"/>
      <c r="U198" s="330"/>
      <c r="V198" s="238"/>
      <c r="W198" s="112"/>
      <c r="X198" s="223"/>
      <c r="Y198" s="112"/>
      <c r="Z198" s="112"/>
      <c r="AA198" s="112"/>
      <c r="AB198" s="232"/>
      <c r="AC198" s="112"/>
      <c r="AD198" s="221"/>
      <c r="AE198" s="239"/>
      <c r="AF198" s="113"/>
      <c r="AG198" s="239"/>
      <c r="AH198" s="237"/>
      <c r="AI198" s="106"/>
      <c r="AJ198" s="308"/>
      <c r="AK198" s="308"/>
      <c r="AL198" s="308"/>
      <c r="AM198" s="308"/>
      <c r="AN198" s="308"/>
    </row>
    <row r="199" spans="12:40" x14ac:dyDescent="0.2">
      <c r="L199" s="349"/>
      <c r="O199" s="217"/>
      <c r="P199" s="308"/>
      <c r="Q199" s="308"/>
      <c r="R199" s="217"/>
      <c r="S199" s="308"/>
      <c r="T199" s="255"/>
      <c r="U199" s="330"/>
      <c r="V199" s="238"/>
      <c r="W199" s="112"/>
      <c r="X199" s="223"/>
      <c r="Y199" s="112"/>
      <c r="Z199" s="112"/>
      <c r="AA199" s="112"/>
      <c r="AB199" s="232"/>
      <c r="AC199" s="112"/>
      <c r="AD199" s="221"/>
      <c r="AE199" s="239"/>
      <c r="AF199" s="113"/>
      <c r="AG199" s="239"/>
      <c r="AH199" s="237"/>
      <c r="AI199" s="106"/>
      <c r="AJ199" s="308"/>
      <c r="AK199" s="308"/>
      <c r="AL199" s="308"/>
      <c r="AM199" s="308"/>
      <c r="AN199" s="308"/>
    </row>
    <row r="200" spans="12:40" x14ac:dyDescent="0.2">
      <c r="L200" s="349"/>
      <c r="O200" s="217"/>
      <c r="P200" s="308"/>
      <c r="Q200" s="308"/>
      <c r="R200" s="217"/>
      <c r="S200" s="308"/>
      <c r="T200" s="255"/>
      <c r="U200" s="330"/>
      <c r="V200" s="238"/>
      <c r="W200" s="112"/>
      <c r="X200" s="223"/>
      <c r="Y200" s="112"/>
      <c r="Z200" s="112"/>
      <c r="AA200" s="112"/>
      <c r="AB200" s="232"/>
      <c r="AC200" s="112"/>
      <c r="AD200" s="221"/>
      <c r="AE200" s="239"/>
      <c r="AF200" s="113"/>
      <c r="AG200" s="239"/>
      <c r="AH200" s="237"/>
      <c r="AI200" s="256"/>
      <c r="AJ200" s="308"/>
      <c r="AK200" s="308"/>
      <c r="AL200" s="308"/>
      <c r="AM200" s="308"/>
      <c r="AN200" s="308"/>
    </row>
    <row r="201" spans="12:40" x14ac:dyDescent="0.2">
      <c r="L201" s="349"/>
      <c r="O201" s="217"/>
      <c r="P201" s="308"/>
      <c r="Q201" s="308"/>
      <c r="R201" s="217"/>
      <c r="S201" s="308"/>
      <c r="T201" s="255"/>
      <c r="U201" s="233"/>
      <c r="V201" s="241"/>
      <c r="W201" s="240"/>
      <c r="X201" s="109"/>
      <c r="Y201" s="240"/>
      <c r="Z201" s="240"/>
      <c r="AA201" s="240"/>
      <c r="AB201" s="232"/>
      <c r="AC201" s="240"/>
      <c r="AD201" s="257"/>
      <c r="AE201" s="243"/>
      <c r="AF201" s="193"/>
      <c r="AG201" s="243"/>
      <c r="AH201" s="237"/>
      <c r="AI201" s="212"/>
      <c r="AJ201" s="308"/>
      <c r="AK201" s="308"/>
      <c r="AL201" s="308"/>
      <c r="AM201" s="308"/>
      <c r="AN201" s="308"/>
    </row>
    <row r="202" spans="12:40" x14ac:dyDescent="0.2">
      <c r="L202" s="349"/>
      <c r="O202" s="217"/>
      <c r="P202" s="308"/>
      <c r="Q202" s="308"/>
      <c r="R202" s="217"/>
      <c r="S202" s="308"/>
      <c r="T202" s="228"/>
      <c r="U202" s="258"/>
      <c r="V202" s="168"/>
      <c r="W202" s="259"/>
      <c r="X202" s="260"/>
      <c r="Y202" s="259"/>
      <c r="Z202" s="259"/>
      <c r="AA202" s="259"/>
      <c r="AB202" s="259"/>
      <c r="AC202" s="259"/>
      <c r="AD202" s="261"/>
      <c r="AE202" s="249"/>
      <c r="AF202" s="250"/>
      <c r="AG202" s="249"/>
      <c r="AH202" s="251"/>
      <c r="AI202" s="169"/>
      <c r="AJ202" s="308"/>
      <c r="AK202" s="308"/>
      <c r="AL202" s="308"/>
      <c r="AM202" s="308"/>
      <c r="AN202" s="308"/>
    </row>
    <row r="203" spans="12:40" x14ac:dyDescent="0.2">
      <c r="L203" s="349"/>
      <c r="O203" s="217"/>
      <c r="P203" s="308"/>
      <c r="Q203" s="308"/>
      <c r="R203" s="217"/>
      <c r="S203" s="308"/>
      <c r="T203" s="252"/>
      <c r="U203" s="331"/>
      <c r="V203" s="232"/>
      <c r="W203" s="332"/>
      <c r="X203" s="268"/>
      <c r="Y203" s="268"/>
      <c r="Z203" s="268"/>
      <c r="AA203" s="268"/>
      <c r="AB203" s="268"/>
      <c r="AC203" s="333"/>
      <c r="AD203" s="235"/>
      <c r="AE203" s="236"/>
      <c r="AF203" s="96"/>
      <c r="AG203" s="236"/>
      <c r="AH203" s="262"/>
      <c r="AI203" s="213"/>
      <c r="AJ203" s="308"/>
      <c r="AK203" s="308"/>
      <c r="AL203" s="308"/>
      <c r="AM203" s="308"/>
      <c r="AN203" s="308"/>
    </row>
    <row r="204" spans="12:40" x14ac:dyDescent="0.2">
      <c r="L204" s="349"/>
      <c r="O204" s="217"/>
      <c r="P204" s="308"/>
      <c r="Q204" s="308"/>
      <c r="R204" s="217"/>
      <c r="S204" s="308"/>
      <c r="T204" s="263"/>
      <c r="U204" s="334"/>
      <c r="V204" s="264"/>
      <c r="W204" s="332"/>
      <c r="X204" s="268"/>
      <c r="Y204" s="268"/>
      <c r="Z204" s="268"/>
      <c r="AA204" s="268"/>
      <c r="AB204" s="268"/>
      <c r="AC204" s="333"/>
      <c r="AD204" s="242"/>
      <c r="AE204" s="243"/>
      <c r="AF204" s="193"/>
      <c r="AG204" s="243"/>
      <c r="AH204" s="265"/>
      <c r="AI204" s="212"/>
      <c r="AJ204" s="308"/>
      <c r="AK204" s="308"/>
      <c r="AL204" s="308"/>
      <c r="AM204" s="308"/>
      <c r="AN204" s="308"/>
    </row>
    <row r="205" spans="12:40" x14ac:dyDescent="0.2">
      <c r="L205" s="349"/>
      <c r="O205" s="217"/>
      <c r="P205" s="308"/>
      <c r="Q205" s="308"/>
      <c r="R205" s="217"/>
      <c r="S205" s="308"/>
      <c r="T205" s="228"/>
      <c r="U205" s="266"/>
      <c r="V205" s="267"/>
      <c r="W205" s="268"/>
      <c r="X205" s="268"/>
      <c r="Y205" s="268"/>
      <c r="Z205" s="268"/>
      <c r="AA205" s="268"/>
      <c r="AB205" s="268"/>
      <c r="AC205" s="268"/>
      <c r="AD205" s="248"/>
      <c r="AE205" s="249"/>
      <c r="AF205" s="250"/>
      <c r="AG205" s="249"/>
      <c r="AH205" s="269"/>
      <c r="AI205" s="169"/>
      <c r="AJ205" s="308"/>
      <c r="AK205" s="308"/>
      <c r="AL205" s="308"/>
      <c r="AM205" s="308"/>
      <c r="AN205" s="308"/>
    </row>
    <row r="206" spans="12:40" x14ac:dyDescent="0.2">
      <c r="L206" s="349"/>
      <c r="O206" s="217"/>
      <c r="P206" s="308"/>
      <c r="Q206" s="308"/>
      <c r="R206" s="217"/>
      <c r="S206" s="308"/>
      <c r="T206" s="270"/>
      <c r="U206" s="271"/>
      <c r="V206" s="192"/>
      <c r="W206" s="332"/>
      <c r="X206" s="268"/>
      <c r="Y206" s="268"/>
      <c r="Z206" s="268"/>
      <c r="AA206" s="268"/>
      <c r="AB206" s="268"/>
      <c r="AC206" s="333"/>
      <c r="AD206" s="272"/>
      <c r="AE206" s="273"/>
      <c r="AF206" s="274"/>
      <c r="AG206" s="273"/>
      <c r="AH206" s="275"/>
      <c r="AI206" s="139"/>
      <c r="AJ206" s="308"/>
      <c r="AK206" s="308"/>
      <c r="AL206" s="308"/>
      <c r="AM206" s="308"/>
      <c r="AN206" s="308"/>
    </row>
    <row r="207" spans="12:40" x14ac:dyDescent="0.2">
      <c r="L207" s="349"/>
      <c r="O207" s="217"/>
      <c r="P207" s="308"/>
      <c r="Q207" s="308"/>
      <c r="R207" s="217"/>
      <c r="S207" s="308"/>
      <c r="T207" s="228"/>
      <c r="U207" s="258"/>
      <c r="V207" s="168"/>
      <c r="W207" s="268"/>
      <c r="X207" s="268"/>
      <c r="Y207" s="268"/>
      <c r="Z207" s="268"/>
      <c r="AA207" s="268"/>
      <c r="AB207" s="268"/>
      <c r="AC207" s="268"/>
      <c r="AD207" s="248"/>
      <c r="AE207" s="249"/>
      <c r="AF207" s="250"/>
      <c r="AG207" s="249"/>
      <c r="AH207" s="269"/>
      <c r="AI207" s="169"/>
      <c r="AJ207" s="308"/>
      <c r="AK207" s="308"/>
      <c r="AL207" s="308"/>
      <c r="AM207" s="308"/>
      <c r="AN207" s="308"/>
    </row>
    <row r="208" spans="12:40" x14ac:dyDescent="0.2">
      <c r="L208" s="349"/>
      <c r="O208" s="217"/>
      <c r="P208" s="308"/>
      <c r="Q208" s="308"/>
      <c r="R208" s="217"/>
      <c r="S208" s="308"/>
      <c r="T208" s="276"/>
      <c r="U208" s="331"/>
      <c r="V208" s="277"/>
      <c r="W208" s="332"/>
      <c r="X208" s="268"/>
      <c r="Y208" s="268"/>
      <c r="Z208" s="268"/>
      <c r="AA208" s="268"/>
      <c r="AB208" s="268"/>
      <c r="AC208" s="333"/>
      <c r="AD208" s="235"/>
      <c r="AE208" s="236"/>
      <c r="AF208" s="96"/>
      <c r="AG208" s="236"/>
      <c r="AH208" s="262"/>
      <c r="AI208" s="213"/>
      <c r="AJ208" s="308"/>
      <c r="AK208" s="308"/>
      <c r="AL208" s="308"/>
      <c r="AM208" s="308"/>
      <c r="AN208" s="308"/>
    </row>
    <row r="209" spans="12:40" x14ac:dyDescent="0.2">
      <c r="L209" s="349"/>
      <c r="O209" s="217"/>
      <c r="P209" s="308"/>
      <c r="Q209" s="308"/>
      <c r="R209" s="217"/>
      <c r="S209" s="308"/>
      <c r="T209" s="278"/>
      <c r="U209" s="271"/>
      <c r="V209" s="112"/>
      <c r="W209" s="332"/>
      <c r="X209" s="268"/>
      <c r="Y209" s="268"/>
      <c r="Z209" s="268"/>
      <c r="AA209" s="268"/>
      <c r="AB209" s="268"/>
      <c r="AC209" s="333"/>
      <c r="AD209" s="222"/>
      <c r="AE209" s="239"/>
      <c r="AF209" s="113"/>
      <c r="AG209" s="239"/>
      <c r="AH209" s="279"/>
      <c r="AI209" s="106"/>
      <c r="AJ209" s="308"/>
      <c r="AK209" s="308"/>
      <c r="AL209" s="308"/>
      <c r="AM209" s="308"/>
      <c r="AN209" s="308"/>
    </row>
    <row r="210" spans="12:40" x14ac:dyDescent="0.2">
      <c r="L210" s="349"/>
      <c r="O210" s="217"/>
      <c r="P210" s="308"/>
      <c r="Q210" s="308"/>
      <c r="R210" s="217"/>
      <c r="S210" s="308"/>
      <c r="T210" s="280"/>
      <c r="U210" s="334"/>
      <c r="V210" s="240"/>
      <c r="W210" s="240"/>
      <c r="X210" s="240"/>
      <c r="Y210" s="240"/>
      <c r="Z210" s="240"/>
      <c r="AA210" s="240"/>
      <c r="AB210" s="240"/>
      <c r="AC210" s="240"/>
      <c r="AD210" s="257"/>
      <c r="AE210" s="243"/>
      <c r="AF210" s="193"/>
      <c r="AG210" s="243"/>
      <c r="AH210" s="281"/>
      <c r="AI210" s="212"/>
      <c r="AJ210" s="308"/>
      <c r="AK210" s="308"/>
      <c r="AL210" s="308"/>
      <c r="AM210" s="308"/>
      <c r="AN210" s="308"/>
    </row>
    <row r="211" spans="12:40" x14ac:dyDescent="0.2">
      <c r="L211" s="349"/>
      <c r="O211" s="217"/>
      <c r="P211" s="308"/>
      <c r="Q211" s="308"/>
      <c r="R211" s="217"/>
      <c r="S211" s="308"/>
      <c r="T211" s="228"/>
      <c r="U211" s="258"/>
      <c r="V211" s="168"/>
      <c r="W211" s="246"/>
      <c r="X211" s="259"/>
      <c r="Y211" s="246"/>
      <c r="Z211" s="246"/>
      <c r="AA211" s="246"/>
      <c r="AB211" s="246"/>
      <c r="AC211" s="246"/>
      <c r="AD211" s="261"/>
      <c r="AE211" s="249"/>
      <c r="AF211" s="250"/>
      <c r="AG211" s="249"/>
      <c r="AH211" s="251"/>
      <c r="AI211" s="169"/>
      <c r="AJ211" s="308"/>
      <c r="AK211" s="308"/>
      <c r="AL211" s="308"/>
      <c r="AM211" s="308"/>
      <c r="AN211" s="308"/>
    </row>
    <row r="212" spans="12:40" x14ac:dyDescent="0.2">
      <c r="L212" s="349"/>
      <c r="O212" s="217"/>
      <c r="P212" s="308"/>
      <c r="Q212" s="308"/>
      <c r="R212" s="217"/>
      <c r="S212" s="308"/>
      <c r="T212" s="252"/>
      <c r="U212" s="241"/>
      <c r="V212" s="232"/>
      <c r="W212" s="232"/>
      <c r="X212" s="234"/>
      <c r="Y212" s="232"/>
      <c r="Z212" s="232"/>
      <c r="AA212" s="232"/>
      <c r="AB212" s="232"/>
      <c r="AC212" s="232"/>
      <c r="AD212" s="235"/>
      <c r="AE212" s="236"/>
      <c r="AF212" s="96"/>
      <c r="AG212" s="236"/>
      <c r="AH212" s="237"/>
      <c r="AI212" s="213"/>
      <c r="AJ212" s="308"/>
      <c r="AK212" s="308"/>
      <c r="AL212" s="308"/>
      <c r="AM212" s="308"/>
      <c r="AN212" s="308"/>
    </row>
    <row r="213" spans="12:40" x14ac:dyDescent="0.2">
      <c r="L213" s="349"/>
      <c r="O213" s="217"/>
      <c r="P213" s="308"/>
      <c r="Q213" s="308"/>
      <c r="R213" s="217"/>
      <c r="S213" s="308"/>
      <c r="T213" s="255"/>
      <c r="U213" s="330"/>
      <c r="V213" s="112"/>
      <c r="W213" s="112"/>
      <c r="X213" s="223"/>
      <c r="Y213" s="112"/>
      <c r="Z213" s="112"/>
      <c r="AA213" s="112"/>
      <c r="AB213" s="112"/>
      <c r="AC213" s="112"/>
      <c r="AD213" s="222"/>
      <c r="AE213" s="239"/>
      <c r="AF213" s="113"/>
      <c r="AG213" s="239"/>
      <c r="AH213" s="237"/>
      <c r="AI213" s="106"/>
      <c r="AJ213" s="308"/>
      <c r="AK213" s="308"/>
      <c r="AL213" s="308"/>
      <c r="AM213" s="308"/>
      <c r="AN213" s="308"/>
    </row>
    <row r="214" spans="12:40" x14ac:dyDescent="0.2">
      <c r="L214" s="349"/>
      <c r="O214" s="217"/>
      <c r="P214" s="308"/>
      <c r="Q214" s="308"/>
      <c r="R214" s="217"/>
      <c r="S214" s="308"/>
      <c r="T214" s="255"/>
      <c r="U214" s="330"/>
      <c r="V214" s="112"/>
      <c r="W214" s="112"/>
      <c r="X214" s="223"/>
      <c r="Y214" s="112"/>
      <c r="Z214" s="112"/>
      <c r="AA214" s="112"/>
      <c r="AB214" s="112"/>
      <c r="AC214" s="112"/>
      <c r="AD214" s="222"/>
      <c r="AE214" s="239"/>
      <c r="AF214" s="113"/>
      <c r="AG214" s="239"/>
      <c r="AH214" s="237"/>
      <c r="AI214" s="106"/>
      <c r="AJ214" s="308"/>
      <c r="AK214" s="308"/>
      <c r="AL214" s="308"/>
      <c r="AM214" s="308"/>
      <c r="AN214" s="308"/>
    </row>
    <row r="215" spans="12:40" x14ac:dyDescent="0.2">
      <c r="L215" s="349"/>
      <c r="O215" s="217"/>
      <c r="P215" s="308"/>
      <c r="Q215" s="308"/>
      <c r="R215" s="217"/>
      <c r="S215" s="308"/>
      <c r="T215" s="255"/>
      <c r="U215" s="330"/>
      <c r="V215" s="224"/>
      <c r="W215" s="112"/>
      <c r="X215" s="223"/>
      <c r="Y215" s="112"/>
      <c r="Z215" s="112"/>
      <c r="AA215" s="112"/>
      <c r="AB215" s="112"/>
      <c r="AC215" s="112"/>
      <c r="AD215" s="222"/>
      <c r="AE215" s="239"/>
      <c r="AF215" s="113"/>
      <c r="AG215" s="239"/>
      <c r="AH215" s="237"/>
      <c r="AI215" s="106"/>
      <c r="AJ215" s="308"/>
      <c r="AK215" s="308"/>
      <c r="AL215" s="308"/>
      <c r="AM215" s="308"/>
      <c r="AN215" s="308"/>
    </row>
    <row r="216" spans="12:40" x14ac:dyDescent="0.2">
      <c r="L216" s="349"/>
      <c r="O216" s="217"/>
      <c r="P216" s="308"/>
      <c r="Q216" s="308"/>
      <c r="R216" s="217"/>
      <c r="S216" s="308"/>
      <c r="T216" s="255"/>
      <c r="U216" s="330"/>
      <c r="V216" s="224"/>
      <c r="W216" s="112"/>
      <c r="X216" s="223"/>
      <c r="Y216" s="112"/>
      <c r="Z216" s="112"/>
      <c r="AA216" s="112"/>
      <c r="AB216" s="112"/>
      <c r="AC216" s="112"/>
      <c r="AD216" s="222"/>
      <c r="AE216" s="239"/>
      <c r="AF216" s="113"/>
      <c r="AG216" s="239"/>
      <c r="AH216" s="237"/>
      <c r="AI216" s="106"/>
      <c r="AJ216" s="308"/>
      <c r="AK216" s="308"/>
      <c r="AL216" s="308"/>
      <c r="AM216" s="308"/>
      <c r="AN216" s="308"/>
    </row>
    <row r="217" spans="12:40" x14ac:dyDescent="0.2">
      <c r="L217" s="349"/>
      <c r="O217" s="217"/>
      <c r="P217" s="308"/>
      <c r="Q217" s="308"/>
      <c r="R217" s="217"/>
      <c r="S217" s="308"/>
      <c r="T217" s="255"/>
      <c r="U217" s="330"/>
      <c r="V217" s="112"/>
      <c r="W217" s="112"/>
      <c r="X217" s="223"/>
      <c r="Y217" s="112"/>
      <c r="Z217" s="112"/>
      <c r="AA217" s="112"/>
      <c r="AB217" s="112"/>
      <c r="AC217" s="112"/>
      <c r="AD217" s="222"/>
      <c r="AE217" s="239"/>
      <c r="AF217" s="113"/>
      <c r="AG217" s="239"/>
      <c r="AH217" s="237"/>
      <c r="AI217" s="106"/>
      <c r="AJ217" s="308"/>
      <c r="AK217" s="308"/>
      <c r="AL217" s="308"/>
      <c r="AM217" s="308"/>
      <c r="AN217" s="308"/>
    </row>
    <row r="218" spans="12:40" x14ac:dyDescent="0.2">
      <c r="L218" s="349"/>
      <c r="O218" s="217"/>
      <c r="P218" s="308"/>
      <c r="Q218" s="308"/>
      <c r="R218" s="217"/>
      <c r="S218" s="308"/>
      <c r="T218" s="255"/>
      <c r="U218" s="330"/>
      <c r="V218" s="112"/>
      <c r="W218" s="112"/>
      <c r="X218" s="223"/>
      <c r="Y218" s="112"/>
      <c r="Z218" s="112"/>
      <c r="AA218" s="112"/>
      <c r="AB218" s="112"/>
      <c r="AC218" s="112"/>
      <c r="AD218" s="222"/>
      <c r="AE218" s="239"/>
      <c r="AF218" s="113"/>
      <c r="AG218" s="239"/>
      <c r="AH218" s="237"/>
      <c r="AI218" s="106"/>
      <c r="AJ218" s="308"/>
      <c r="AK218" s="308"/>
      <c r="AL218" s="308"/>
      <c r="AM218" s="308"/>
      <c r="AN218" s="308"/>
    </row>
    <row r="219" spans="12:40" x14ac:dyDescent="0.2">
      <c r="L219" s="349"/>
      <c r="O219" s="217"/>
      <c r="P219" s="308"/>
      <c r="Q219" s="308"/>
      <c r="R219" s="217"/>
      <c r="S219" s="308"/>
      <c r="T219" s="263"/>
      <c r="U219" s="233"/>
      <c r="V219" s="240"/>
      <c r="W219" s="240"/>
      <c r="X219" s="109"/>
      <c r="Y219" s="240"/>
      <c r="Z219" s="240"/>
      <c r="AA219" s="240"/>
      <c r="AB219" s="240"/>
      <c r="AC219" s="240"/>
      <c r="AD219" s="242"/>
      <c r="AE219" s="243"/>
      <c r="AF219" s="193"/>
      <c r="AG219" s="243"/>
      <c r="AH219" s="237"/>
      <c r="AI219" s="212"/>
      <c r="AJ219" s="308"/>
      <c r="AK219" s="308"/>
      <c r="AL219" s="308"/>
      <c r="AM219" s="308"/>
      <c r="AN219" s="308"/>
    </row>
    <row r="220" spans="12:40" x14ac:dyDescent="0.2">
      <c r="L220" s="349"/>
      <c r="O220" s="217"/>
      <c r="P220" s="308"/>
      <c r="Q220" s="308"/>
      <c r="R220" s="217"/>
      <c r="S220" s="308"/>
      <c r="T220" s="228"/>
      <c r="U220" s="258"/>
      <c r="V220" s="168"/>
      <c r="W220" s="246"/>
      <c r="X220" s="260"/>
      <c r="Y220" s="259"/>
      <c r="Z220" s="259"/>
      <c r="AA220" s="259"/>
      <c r="AB220" s="259"/>
      <c r="AC220" s="259"/>
      <c r="AD220" s="248"/>
      <c r="AE220" s="249"/>
      <c r="AF220" s="250"/>
      <c r="AG220" s="249"/>
      <c r="AH220" s="251"/>
      <c r="AI220" s="169"/>
      <c r="AJ220" s="308"/>
      <c r="AK220" s="308"/>
      <c r="AL220" s="308"/>
      <c r="AM220" s="308"/>
      <c r="AN220" s="308"/>
    </row>
    <row r="221" spans="12:40" x14ac:dyDescent="0.2">
      <c r="L221" s="349"/>
      <c r="O221" s="217"/>
      <c r="P221" s="308"/>
      <c r="Q221" s="308"/>
      <c r="R221" s="217"/>
      <c r="S221" s="308"/>
      <c r="T221" s="252"/>
      <c r="U221" s="335"/>
      <c r="V221" s="232"/>
      <c r="W221" s="232"/>
      <c r="X221" s="234"/>
      <c r="Y221" s="232"/>
      <c r="Z221" s="232"/>
      <c r="AA221" s="232"/>
      <c r="AB221" s="232"/>
      <c r="AC221" s="232"/>
      <c r="AD221" s="254"/>
      <c r="AE221" s="236"/>
      <c r="AF221" s="96"/>
      <c r="AG221" s="236"/>
      <c r="AH221" s="237"/>
      <c r="AI221" s="213"/>
      <c r="AJ221" s="308"/>
      <c r="AK221" s="308"/>
      <c r="AL221" s="308"/>
      <c r="AM221" s="308"/>
      <c r="AN221" s="308"/>
    </row>
    <row r="222" spans="12:40" x14ac:dyDescent="0.2">
      <c r="L222" s="349"/>
      <c r="O222" s="217"/>
      <c r="P222" s="308"/>
      <c r="Q222" s="308"/>
      <c r="R222" s="217"/>
      <c r="S222" s="308"/>
      <c r="T222" s="255"/>
      <c r="U222" s="336"/>
      <c r="V222" s="224"/>
      <c r="W222" s="112"/>
      <c r="X222" s="223"/>
      <c r="Y222" s="112"/>
      <c r="Z222" s="112"/>
      <c r="AA222" s="112"/>
      <c r="AB222" s="112"/>
      <c r="AC222" s="112"/>
      <c r="AD222" s="221"/>
      <c r="AE222" s="239"/>
      <c r="AF222" s="113"/>
      <c r="AG222" s="239"/>
      <c r="AH222" s="237"/>
      <c r="AI222" s="106"/>
      <c r="AJ222" s="308"/>
      <c r="AK222" s="308"/>
      <c r="AL222" s="308"/>
      <c r="AM222" s="308"/>
      <c r="AN222" s="308"/>
    </row>
    <row r="223" spans="12:40" x14ac:dyDescent="0.2">
      <c r="L223" s="349"/>
      <c r="O223" s="217"/>
      <c r="P223" s="308"/>
      <c r="Q223" s="308"/>
      <c r="R223" s="217"/>
      <c r="S223" s="308"/>
      <c r="T223" s="228"/>
      <c r="U223" s="282"/>
      <c r="V223" s="168"/>
      <c r="W223" s="246"/>
      <c r="X223" s="247"/>
      <c r="Y223" s="246"/>
      <c r="Z223" s="246"/>
      <c r="AA223" s="246"/>
      <c r="AB223" s="246"/>
      <c r="AC223" s="246"/>
      <c r="AD223" s="261"/>
      <c r="AE223" s="249"/>
      <c r="AF223" s="250"/>
      <c r="AG223" s="249"/>
      <c r="AH223" s="251"/>
      <c r="AI223" s="169"/>
      <c r="AJ223" s="308"/>
      <c r="AK223" s="308"/>
      <c r="AL223" s="308"/>
      <c r="AM223" s="308"/>
      <c r="AN223" s="308"/>
    </row>
    <row r="224" spans="12:40" x14ac:dyDescent="0.2">
      <c r="L224" s="349"/>
      <c r="O224" s="217"/>
      <c r="P224" s="308"/>
      <c r="Q224" s="308"/>
      <c r="R224" s="217"/>
      <c r="S224" s="308"/>
      <c r="T224" s="283"/>
      <c r="U224" s="284"/>
      <c r="V224" s="192"/>
      <c r="W224" s="192"/>
      <c r="X224" s="285"/>
      <c r="Y224" s="192"/>
      <c r="Z224" s="192"/>
      <c r="AA224" s="192"/>
      <c r="AB224" s="192"/>
      <c r="AC224" s="192"/>
      <c r="AD224" s="272"/>
      <c r="AE224" s="273"/>
      <c r="AF224" s="274"/>
      <c r="AG224" s="273"/>
      <c r="AH224" s="286"/>
      <c r="AI224" s="139"/>
      <c r="AJ224" s="308"/>
      <c r="AK224" s="308"/>
      <c r="AL224" s="308"/>
      <c r="AM224" s="308"/>
      <c r="AN224" s="308"/>
    </row>
    <row r="225" spans="12:40" x14ac:dyDescent="0.2">
      <c r="L225" s="349"/>
      <c r="O225" s="217"/>
      <c r="P225" s="308"/>
      <c r="Q225" s="308"/>
      <c r="R225" s="217"/>
      <c r="S225" s="308"/>
      <c r="T225" s="283"/>
      <c r="U225" s="287"/>
      <c r="V225" s="112"/>
      <c r="W225" s="112"/>
      <c r="X225" s="223"/>
      <c r="Y225" s="112"/>
      <c r="Z225" s="288"/>
      <c r="AA225" s="288"/>
      <c r="AB225" s="288"/>
      <c r="AC225" s="288"/>
      <c r="AD225" s="289"/>
      <c r="AE225" s="290"/>
      <c r="AF225" s="291"/>
      <c r="AG225" s="239"/>
      <c r="AH225" s="292"/>
      <c r="AI225" s="106"/>
      <c r="AJ225" s="308"/>
      <c r="AK225" s="308"/>
      <c r="AL225" s="308"/>
      <c r="AM225" s="308"/>
      <c r="AN225" s="308"/>
    </row>
    <row r="226" spans="12:40" x14ac:dyDescent="0.2">
      <c r="L226" s="349"/>
      <c r="O226" s="217"/>
      <c r="P226" s="308"/>
      <c r="Q226" s="308"/>
      <c r="R226" s="217"/>
      <c r="S226" s="308"/>
      <c r="T226" s="228"/>
      <c r="U226" s="282"/>
      <c r="V226" s="168"/>
      <c r="W226" s="259"/>
      <c r="X226" s="260"/>
      <c r="Y226" s="259"/>
      <c r="Z226" s="259"/>
      <c r="AA226" s="259"/>
      <c r="AB226" s="259"/>
      <c r="AC226" s="259"/>
      <c r="AD226" s="261"/>
      <c r="AE226" s="249"/>
      <c r="AF226" s="250"/>
      <c r="AG226" s="249"/>
      <c r="AH226" s="251"/>
      <c r="AI226" s="169"/>
      <c r="AJ226" s="308"/>
      <c r="AK226" s="308"/>
      <c r="AL226" s="308"/>
      <c r="AM226" s="308"/>
      <c r="AN226" s="308"/>
    </row>
    <row r="227" spans="12:40" x14ac:dyDescent="0.2">
      <c r="L227" s="349"/>
      <c r="O227" s="217"/>
      <c r="P227" s="308"/>
      <c r="Q227" s="308"/>
      <c r="R227" s="217"/>
      <c r="S227" s="308"/>
      <c r="T227" s="283"/>
      <c r="U227" s="284"/>
      <c r="V227" s="192"/>
      <c r="W227" s="192"/>
      <c r="X227" s="285"/>
      <c r="Y227" s="192"/>
      <c r="Z227" s="192"/>
      <c r="AA227" s="192"/>
      <c r="AB227" s="192"/>
      <c r="AC227" s="192"/>
      <c r="AD227" s="293"/>
      <c r="AE227" s="273"/>
      <c r="AF227" s="274"/>
      <c r="AG227" s="273"/>
      <c r="AH227" s="286"/>
      <c r="AI227" s="139"/>
      <c r="AJ227" s="308"/>
      <c r="AK227" s="308"/>
      <c r="AL227" s="308"/>
      <c r="AM227" s="308"/>
      <c r="AN227" s="308"/>
    </row>
    <row r="228" spans="12:40" x14ac:dyDescent="0.2">
      <c r="L228" s="349"/>
      <c r="O228" s="217"/>
      <c r="P228" s="308"/>
      <c r="Q228" s="308"/>
      <c r="R228" s="217"/>
      <c r="S228" s="308"/>
      <c r="T228" s="294"/>
      <c r="U228" s="282"/>
      <c r="V228" s="168"/>
      <c r="W228" s="246"/>
      <c r="X228" s="247"/>
      <c r="Y228" s="246"/>
      <c r="Z228" s="246"/>
      <c r="AA228" s="246"/>
      <c r="AB228" s="246"/>
      <c r="AC228" s="246"/>
      <c r="AD228" s="261"/>
      <c r="AE228" s="249"/>
      <c r="AF228" s="250"/>
      <c r="AG228" s="249"/>
      <c r="AH228" s="251"/>
      <c r="AI228" s="169"/>
      <c r="AJ228" s="308"/>
      <c r="AK228" s="308"/>
      <c r="AL228" s="308"/>
      <c r="AM228" s="308"/>
      <c r="AN228" s="308"/>
    </row>
    <row r="229" spans="12:40" x14ac:dyDescent="0.2">
      <c r="L229" s="349"/>
      <c r="O229" s="217"/>
      <c r="P229" s="308"/>
      <c r="Q229" s="308"/>
      <c r="R229" s="217"/>
      <c r="S229" s="308"/>
      <c r="T229" s="252"/>
      <c r="U229" s="335"/>
      <c r="V229" s="232"/>
      <c r="W229" s="232"/>
      <c r="X229" s="234"/>
      <c r="Y229" s="232"/>
      <c r="Z229" s="277"/>
      <c r="AA229" s="232"/>
      <c r="AB229" s="232"/>
      <c r="AC229" s="232"/>
      <c r="AD229" s="254"/>
      <c r="AE229" s="236"/>
      <c r="AF229" s="96"/>
      <c r="AG229" s="295"/>
      <c r="AH229" s="237"/>
      <c r="AI229" s="213"/>
      <c r="AJ229" s="308"/>
      <c r="AK229" s="308"/>
      <c r="AL229" s="308"/>
      <c r="AM229" s="308"/>
      <c r="AN229" s="308"/>
    </row>
    <row r="230" spans="12:40" x14ac:dyDescent="0.2">
      <c r="L230" s="349"/>
      <c r="O230" s="217"/>
      <c r="P230" s="308"/>
      <c r="Q230" s="308"/>
      <c r="R230" s="217"/>
      <c r="S230" s="308"/>
      <c r="T230" s="255"/>
      <c r="U230" s="284"/>
      <c r="V230" s="112"/>
      <c r="W230" s="112"/>
      <c r="X230" s="223"/>
      <c r="Y230" s="112"/>
      <c r="Z230" s="112"/>
      <c r="AA230" s="112"/>
      <c r="AB230" s="112"/>
      <c r="AC230" s="112"/>
      <c r="AD230" s="221"/>
      <c r="AE230" s="239"/>
      <c r="AF230" s="113"/>
      <c r="AG230" s="239"/>
      <c r="AH230" s="292"/>
      <c r="AI230" s="106"/>
      <c r="AJ230" s="308"/>
      <c r="AK230" s="308"/>
      <c r="AL230" s="308"/>
      <c r="AM230" s="308"/>
      <c r="AN230" s="308"/>
    </row>
    <row r="231" spans="12:40" x14ac:dyDescent="0.2">
      <c r="L231" s="349"/>
      <c r="O231" s="217"/>
      <c r="P231" s="308"/>
      <c r="Q231" s="308"/>
      <c r="R231" s="217"/>
      <c r="S231" s="308"/>
      <c r="T231" s="255"/>
      <c r="U231" s="284"/>
      <c r="V231" s="112"/>
      <c r="W231" s="112"/>
      <c r="X231" s="223"/>
      <c r="Y231" s="112"/>
      <c r="Z231" s="112"/>
      <c r="AA231" s="112"/>
      <c r="AB231" s="112"/>
      <c r="AC231" s="112"/>
      <c r="AD231" s="221"/>
      <c r="AE231" s="239"/>
      <c r="AF231" s="113"/>
      <c r="AG231" s="239"/>
      <c r="AH231" s="292"/>
      <c r="AI231" s="106"/>
      <c r="AJ231" s="308"/>
      <c r="AK231" s="308"/>
      <c r="AL231" s="308"/>
      <c r="AM231" s="308"/>
      <c r="AN231" s="308"/>
    </row>
    <row r="232" spans="12:40" x14ac:dyDescent="0.2">
      <c r="L232" s="349"/>
      <c r="O232" s="217"/>
      <c r="P232" s="308"/>
      <c r="Q232" s="308"/>
      <c r="R232" s="217"/>
      <c r="S232" s="308"/>
      <c r="T232" s="255"/>
      <c r="U232" s="284"/>
      <c r="V232" s="112"/>
      <c r="W232" s="112"/>
      <c r="X232" s="223"/>
      <c r="Y232" s="112"/>
      <c r="Z232" s="112"/>
      <c r="AA232" s="112"/>
      <c r="AB232" s="112"/>
      <c r="AC232" s="112"/>
      <c r="AD232" s="221"/>
      <c r="AE232" s="239"/>
      <c r="AF232" s="113"/>
      <c r="AG232" s="239"/>
      <c r="AH232" s="292"/>
      <c r="AI232" s="106"/>
      <c r="AJ232" s="308"/>
      <c r="AK232" s="308"/>
      <c r="AL232" s="308"/>
      <c r="AM232" s="308"/>
      <c r="AN232" s="308"/>
    </row>
    <row r="233" spans="12:40" x14ac:dyDescent="0.2">
      <c r="L233" s="349"/>
      <c r="O233" s="217"/>
      <c r="P233" s="308"/>
      <c r="Q233" s="308"/>
      <c r="R233" s="217"/>
      <c r="S233" s="308"/>
      <c r="T233" s="255"/>
      <c r="U233" s="284"/>
      <c r="V233" s="112"/>
      <c r="W233" s="112"/>
      <c r="X233" s="223"/>
      <c r="Y233" s="112"/>
      <c r="Z233" s="112"/>
      <c r="AA233" s="112"/>
      <c r="AB233" s="112"/>
      <c r="AC233" s="112"/>
      <c r="AD233" s="221"/>
      <c r="AE233" s="239"/>
      <c r="AF233" s="113"/>
      <c r="AG233" s="239"/>
      <c r="AH233" s="292"/>
      <c r="AI233" s="106"/>
      <c r="AJ233" s="308"/>
      <c r="AK233" s="308"/>
      <c r="AL233" s="308"/>
      <c r="AM233" s="308"/>
      <c r="AN233" s="308"/>
    </row>
    <row r="234" spans="12:40" x14ac:dyDescent="0.2">
      <c r="L234" s="349"/>
      <c r="O234" s="217"/>
      <c r="P234" s="308"/>
      <c r="Q234" s="308"/>
      <c r="R234" s="217"/>
      <c r="S234" s="308"/>
      <c r="T234" s="255"/>
      <c r="U234" s="336"/>
      <c r="V234" s="224"/>
      <c r="W234" s="112"/>
      <c r="X234" s="223"/>
      <c r="Y234" s="112"/>
      <c r="Z234" s="112"/>
      <c r="AA234" s="112"/>
      <c r="AB234" s="112"/>
      <c r="AC234" s="112"/>
      <c r="AD234" s="221"/>
      <c r="AE234" s="239"/>
      <c r="AF234" s="113"/>
      <c r="AG234" s="239"/>
      <c r="AH234" s="292"/>
      <c r="AI234" s="106"/>
      <c r="AJ234" s="308"/>
      <c r="AK234" s="308"/>
      <c r="AL234" s="308"/>
      <c r="AM234" s="308"/>
      <c r="AN234" s="308"/>
    </row>
    <row r="235" spans="12:40" x14ac:dyDescent="0.2">
      <c r="L235" s="349"/>
      <c r="O235" s="217"/>
      <c r="P235" s="308"/>
      <c r="Q235" s="308"/>
      <c r="R235" s="217"/>
      <c r="S235" s="308"/>
      <c r="T235" s="294"/>
      <c r="U235" s="282"/>
      <c r="V235" s="168"/>
      <c r="W235" s="259"/>
      <c r="X235" s="260"/>
      <c r="Y235" s="259"/>
      <c r="Z235" s="259"/>
      <c r="AA235" s="259"/>
      <c r="AB235" s="259"/>
      <c r="AC235" s="259"/>
      <c r="AD235" s="261"/>
      <c r="AE235" s="249"/>
      <c r="AF235" s="250"/>
      <c r="AG235" s="249"/>
      <c r="AH235" s="251"/>
      <c r="AI235" s="170"/>
      <c r="AJ235" s="308"/>
      <c r="AK235" s="308"/>
      <c r="AL235" s="308"/>
      <c r="AM235" s="308"/>
      <c r="AN235" s="308"/>
    </row>
    <row r="236" spans="12:40" x14ac:dyDescent="0.2">
      <c r="L236" s="349"/>
      <c r="O236" s="217"/>
      <c r="P236" s="308"/>
      <c r="Q236" s="308"/>
      <c r="R236" s="217"/>
      <c r="S236" s="308"/>
      <c r="T236" s="252"/>
      <c r="U236" s="335"/>
      <c r="V236" s="232"/>
      <c r="W236" s="232"/>
      <c r="X236" s="234"/>
      <c r="Y236" s="232"/>
      <c r="Z236" s="232"/>
      <c r="AA236" s="232"/>
      <c r="AB236" s="232"/>
      <c r="AC236" s="232"/>
      <c r="AD236" s="254"/>
      <c r="AE236" s="236"/>
      <c r="AF236" s="96"/>
      <c r="AG236" s="236"/>
      <c r="AH236" s="237"/>
      <c r="AI236" s="213"/>
      <c r="AJ236" s="308"/>
      <c r="AK236" s="308"/>
      <c r="AL236" s="308"/>
      <c r="AM236" s="308"/>
      <c r="AN236" s="308"/>
    </row>
    <row r="237" spans="12:40" x14ac:dyDescent="0.2">
      <c r="L237" s="349"/>
      <c r="O237" s="217"/>
      <c r="P237" s="308"/>
      <c r="Q237" s="308"/>
      <c r="R237" s="217"/>
      <c r="S237" s="308"/>
      <c r="T237" s="255"/>
      <c r="U237" s="284"/>
      <c r="V237" s="112"/>
      <c r="W237" s="232"/>
      <c r="X237" s="223"/>
      <c r="Y237" s="112"/>
      <c r="Z237" s="112"/>
      <c r="AA237" s="112"/>
      <c r="AB237" s="112"/>
      <c r="AC237" s="112"/>
      <c r="AD237" s="221"/>
      <c r="AE237" s="239"/>
      <c r="AF237" s="113"/>
      <c r="AG237" s="239"/>
      <c r="AH237" s="237"/>
      <c r="AI237" s="106"/>
      <c r="AJ237" s="308"/>
      <c r="AK237" s="308"/>
      <c r="AL237" s="308"/>
      <c r="AM237" s="308"/>
      <c r="AN237" s="308"/>
    </row>
    <row r="238" spans="12:40" x14ac:dyDescent="0.2">
      <c r="L238" s="349"/>
      <c r="O238" s="217"/>
      <c r="P238" s="308"/>
      <c r="Q238" s="308"/>
      <c r="R238" s="217"/>
      <c r="S238" s="308"/>
      <c r="T238" s="255"/>
      <c r="U238" s="284"/>
      <c r="V238" s="112"/>
      <c r="W238" s="232"/>
      <c r="X238" s="223"/>
      <c r="Y238" s="112"/>
      <c r="Z238" s="112"/>
      <c r="AA238" s="112"/>
      <c r="AB238" s="112"/>
      <c r="AC238" s="112"/>
      <c r="AD238" s="221"/>
      <c r="AE238" s="239"/>
      <c r="AF238" s="113"/>
      <c r="AG238" s="239"/>
      <c r="AH238" s="237"/>
      <c r="AI238" s="151"/>
      <c r="AJ238" s="308"/>
      <c r="AK238" s="308"/>
      <c r="AL238" s="308"/>
      <c r="AM238" s="308"/>
      <c r="AN238" s="308"/>
    </row>
    <row r="239" spans="12:40" x14ac:dyDescent="0.2">
      <c r="L239" s="349"/>
      <c r="O239" s="217"/>
      <c r="P239" s="308"/>
      <c r="Q239" s="308"/>
      <c r="R239" s="217"/>
      <c r="S239" s="308"/>
      <c r="T239" s="263"/>
      <c r="U239" s="336"/>
      <c r="V239" s="240"/>
      <c r="W239" s="232"/>
      <c r="X239" s="109"/>
      <c r="Y239" s="240"/>
      <c r="Z239" s="240"/>
      <c r="AA239" s="240"/>
      <c r="AB239" s="240"/>
      <c r="AC239" s="240"/>
      <c r="AD239" s="257"/>
      <c r="AE239" s="243"/>
      <c r="AF239" s="193"/>
      <c r="AG239" s="243"/>
      <c r="AH239" s="237"/>
      <c r="AI239" s="212"/>
      <c r="AJ239" s="308"/>
      <c r="AK239" s="308"/>
      <c r="AL239" s="308"/>
      <c r="AM239" s="308"/>
      <c r="AN239" s="308"/>
    </row>
    <row r="240" spans="12:40" x14ac:dyDescent="0.2">
      <c r="L240" s="349"/>
      <c r="O240" s="217"/>
      <c r="P240" s="308"/>
      <c r="Q240" s="308"/>
      <c r="R240" s="217"/>
      <c r="S240" s="308"/>
      <c r="T240" s="296"/>
      <c r="U240" s="297"/>
      <c r="V240" s="240"/>
      <c r="W240" s="240"/>
      <c r="X240" s="109"/>
      <c r="Y240" s="240"/>
      <c r="Z240" s="240"/>
      <c r="AA240" s="240"/>
      <c r="AB240" s="240"/>
      <c r="AC240" s="240"/>
      <c r="AD240" s="242"/>
      <c r="AE240" s="243"/>
      <c r="AF240" s="193"/>
      <c r="AG240" s="243"/>
      <c r="AH240" s="237"/>
      <c r="AI240" s="154"/>
      <c r="AJ240" s="308"/>
      <c r="AK240" s="308"/>
      <c r="AL240" s="308"/>
      <c r="AM240" s="308"/>
      <c r="AN240" s="308"/>
    </row>
    <row r="241" spans="12:40" x14ac:dyDescent="0.2">
      <c r="L241" s="349"/>
      <c r="O241" s="217"/>
      <c r="P241" s="308"/>
      <c r="Q241" s="308"/>
      <c r="R241" s="217"/>
      <c r="S241" s="308"/>
      <c r="T241" s="294"/>
      <c r="U241" s="282"/>
      <c r="V241" s="168"/>
      <c r="W241" s="259"/>
      <c r="X241" s="260"/>
      <c r="Y241" s="259"/>
      <c r="Z241" s="259"/>
      <c r="AA241" s="259"/>
      <c r="AB241" s="259"/>
      <c r="AC241" s="259"/>
      <c r="AD241" s="261"/>
      <c r="AE241" s="249"/>
      <c r="AF241" s="250"/>
      <c r="AG241" s="249"/>
      <c r="AH241" s="251"/>
      <c r="AI241" s="169"/>
      <c r="AJ241" s="308"/>
      <c r="AK241" s="308"/>
      <c r="AL241" s="308"/>
      <c r="AM241" s="308"/>
      <c r="AN241" s="308"/>
    </row>
    <row r="242" spans="12:40" ht="25.5" customHeight="1" x14ac:dyDescent="0.2">
      <c r="L242" s="349"/>
      <c r="O242" s="217"/>
      <c r="P242" s="308"/>
      <c r="Q242" s="308"/>
      <c r="R242" s="217"/>
      <c r="S242" s="308"/>
      <c r="T242" s="252"/>
      <c r="U242" s="337"/>
      <c r="V242" s="232"/>
      <c r="W242" s="338"/>
      <c r="X242" s="339"/>
      <c r="Y242" s="339"/>
      <c r="Z242" s="339"/>
      <c r="AA242" s="339"/>
      <c r="AB242" s="339"/>
      <c r="AC242" s="340"/>
      <c r="AD242" s="235"/>
      <c r="AE242" s="236"/>
      <c r="AF242" s="96"/>
      <c r="AG242" s="236"/>
      <c r="AH242" s="298"/>
      <c r="AI242" s="213"/>
      <c r="AJ242" s="308"/>
      <c r="AK242" s="308"/>
      <c r="AL242" s="308"/>
      <c r="AM242" s="308"/>
      <c r="AN242" s="308"/>
    </row>
    <row r="243" spans="12:40" x14ac:dyDescent="0.2">
      <c r="L243" s="349"/>
      <c r="O243" s="217"/>
      <c r="P243" s="308"/>
      <c r="Q243" s="308"/>
      <c r="R243" s="217"/>
      <c r="S243" s="308"/>
      <c r="T243" s="255"/>
      <c r="U243" s="341"/>
      <c r="V243" s="112"/>
      <c r="W243" s="342"/>
      <c r="X243" s="343"/>
      <c r="Y243" s="343"/>
      <c r="Z243" s="343"/>
      <c r="AA243" s="343"/>
      <c r="AB243" s="343"/>
      <c r="AC243" s="344"/>
      <c r="AD243" s="222"/>
      <c r="AE243" s="239"/>
      <c r="AF243" s="113"/>
      <c r="AG243" s="239"/>
      <c r="AH243" s="299"/>
      <c r="AI243" s="106"/>
      <c r="AJ243" s="308"/>
      <c r="AK243" s="308"/>
      <c r="AL243" s="308"/>
      <c r="AM243" s="308"/>
      <c r="AN243" s="308"/>
    </row>
    <row r="244" spans="12:40" x14ac:dyDescent="0.2">
      <c r="L244" s="349"/>
      <c r="O244" s="217"/>
      <c r="P244" s="308"/>
      <c r="Q244" s="308"/>
      <c r="R244" s="217"/>
      <c r="S244" s="308"/>
      <c r="T244" s="263"/>
      <c r="U244" s="345"/>
      <c r="V244" s="240"/>
      <c r="W244" s="346"/>
      <c r="X244" s="347"/>
      <c r="Y244" s="347"/>
      <c r="Z244" s="347"/>
      <c r="AA244" s="347"/>
      <c r="AB244" s="347"/>
      <c r="AC244" s="348"/>
      <c r="AD244" s="242"/>
      <c r="AE244" s="243"/>
      <c r="AF244" s="193"/>
      <c r="AG244" s="243"/>
      <c r="AH244" s="300"/>
      <c r="AI244" s="212"/>
      <c r="AJ244" s="308"/>
      <c r="AK244" s="308"/>
      <c r="AL244" s="308"/>
      <c r="AM244" s="308"/>
      <c r="AN244" s="308"/>
    </row>
    <row r="245" spans="12:40" x14ac:dyDescent="0.2">
      <c r="L245" s="349"/>
      <c r="O245" s="217"/>
      <c r="P245" s="308"/>
      <c r="Q245" s="308"/>
      <c r="R245" s="217"/>
      <c r="S245" s="308"/>
      <c r="T245" s="228"/>
      <c r="U245" s="282"/>
      <c r="V245" s="168"/>
      <c r="W245" s="259"/>
      <c r="X245" s="259"/>
      <c r="Y245" s="259"/>
      <c r="Z245" s="259"/>
      <c r="AA245" s="259"/>
      <c r="AB245" s="259"/>
      <c r="AC245" s="259"/>
      <c r="AD245" s="248"/>
      <c r="AE245" s="249"/>
      <c r="AF245" s="250"/>
      <c r="AG245" s="249"/>
      <c r="AH245" s="301"/>
      <c r="AI245" s="169"/>
      <c r="AJ245" s="308"/>
      <c r="AK245" s="308"/>
      <c r="AL245" s="308"/>
      <c r="AM245" s="308"/>
      <c r="AN245" s="308"/>
    </row>
    <row r="246" spans="12:40" x14ac:dyDescent="0.2">
      <c r="L246" s="349"/>
      <c r="O246" s="217"/>
      <c r="P246" s="308"/>
      <c r="Q246" s="308"/>
      <c r="R246" s="217"/>
      <c r="S246" s="308"/>
      <c r="T246" s="252"/>
      <c r="U246" s="337"/>
      <c r="V246" s="302"/>
      <c r="W246" s="252"/>
      <c r="X246" s="303"/>
      <c r="Y246" s="252"/>
      <c r="Z246" s="252"/>
      <c r="AA246" s="252"/>
      <c r="AB246" s="252"/>
      <c r="AC246" s="252"/>
      <c r="AD246" s="350"/>
      <c r="AE246" s="351"/>
      <c r="AF246" s="304"/>
      <c r="AG246" s="351"/>
      <c r="AH246" s="237"/>
      <c r="AI246" s="213"/>
      <c r="AJ246" s="308"/>
      <c r="AK246" s="308"/>
      <c r="AL246" s="308"/>
      <c r="AM246" s="308"/>
      <c r="AN246" s="308"/>
    </row>
    <row r="247" spans="12:40" x14ac:dyDescent="0.2">
      <c r="L247" s="349"/>
      <c r="O247" s="217"/>
      <c r="P247" s="308"/>
      <c r="Q247" s="308"/>
      <c r="R247" s="217"/>
      <c r="S247" s="308"/>
      <c r="T247" s="255"/>
      <c r="U247" s="341"/>
      <c r="V247" s="217"/>
      <c r="W247" s="255"/>
      <c r="X247" s="305"/>
      <c r="Y247" s="252"/>
      <c r="Z247" s="255"/>
      <c r="AA247" s="255"/>
      <c r="AB247" s="255"/>
      <c r="AC247" s="255"/>
      <c r="AD247" s="352"/>
      <c r="AE247" s="353"/>
      <c r="AF247" s="96"/>
      <c r="AG247" s="353"/>
      <c r="AH247" s="237"/>
      <c r="AI247" s="106"/>
      <c r="AJ247" s="308"/>
      <c r="AK247" s="308"/>
      <c r="AL247" s="308"/>
      <c r="AM247" s="308"/>
      <c r="AN247" s="308"/>
    </row>
    <row r="248" spans="12:40" x14ac:dyDescent="0.2">
      <c r="L248" s="349"/>
      <c r="O248" s="217"/>
      <c r="P248" s="308"/>
      <c r="Q248" s="308"/>
      <c r="R248" s="217"/>
      <c r="S248" s="308"/>
      <c r="T248" s="255"/>
      <c r="U248" s="345"/>
      <c r="V248" s="217"/>
      <c r="W248" s="255"/>
      <c r="X248" s="305"/>
      <c r="Y248" s="252"/>
      <c r="Z248" s="255"/>
      <c r="AA248" s="255"/>
      <c r="AB248" s="255"/>
      <c r="AC248" s="255"/>
      <c r="AD248" s="352"/>
      <c r="AE248" s="353"/>
      <c r="AF248" s="96"/>
      <c r="AG248" s="353"/>
      <c r="AH248" s="292"/>
      <c r="AI248" s="106"/>
      <c r="AJ248" s="308"/>
      <c r="AK248" s="308"/>
      <c r="AL248" s="308"/>
      <c r="AM248" s="308"/>
      <c r="AN248" s="308"/>
    </row>
    <row r="249" spans="12:40" x14ac:dyDescent="0.2">
      <c r="L249" s="349"/>
      <c r="O249" s="217"/>
      <c r="P249" s="308"/>
      <c r="Q249" s="308"/>
      <c r="R249" s="217"/>
      <c r="S249" s="308"/>
      <c r="T249" s="255"/>
      <c r="U249" s="306"/>
      <c r="V249" s="217"/>
      <c r="W249" s="255"/>
      <c r="X249" s="305"/>
      <c r="Y249" s="255"/>
      <c r="Z249" s="255"/>
      <c r="AA249" s="255"/>
      <c r="AB249" s="255"/>
      <c r="AC249" s="255"/>
      <c r="AD249" s="352"/>
      <c r="AE249" s="354"/>
      <c r="AF249" s="355"/>
      <c r="AG249" s="353"/>
      <c r="AH249" s="307"/>
      <c r="AI249" s="106"/>
      <c r="AJ249" s="308"/>
      <c r="AK249" s="308"/>
      <c r="AL249" s="308"/>
      <c r="AM249" s="308"/>
      <c r="AN249" s="308"/>
    </row>
    <row r="250" spans="12:40" x14ac:dyDescent="0.2">
      <c r="L250" s="349"/>
      <c r="O250" s="217"/>
      <c r="P250" s="308"/>
      <c r="Q250" s="308"/>
      <c r="R250" s="217"/>
      <c r="S250" s="308"/>
      <c r="T250" s="308"/>
      <c r="U250" s="306"/>
      <c r="V250" s="217"/>
      <c r="W250" s="255"/>
      <c r="X250" s="305"/>
      <c r="Y250" s="255"/>
      <c r="Z250" s="255"/>
      <c r="AA250" s="255"/>
      <c r="AB250" s="255"/>
      <c r="AC250" s="255"/>
      <c r="AD250" s="356"/>
      <c r="AE250" s="353"/>
      <c r="AF250" s="357"/>
      <c r="AG250" s="353"/>
      <c r="AH250" s="309"/>
      <c r="AI250" s="106"/>
      <c r="AJ250" s="308"/>
      <c r="AK250" s="308"/>
      <c r="AL250" s="308"/>
      <c r="AM250" s="308"/>
      <c r="AN250" s="308"/>
    </row>
    <row r="251" spans="12:40" x14ac:dyDescent="0.2">
      <c r="L251" s="349"/>
      <c r="O251" s="217"/>
      <c r="P251" s="308"/>
      <c r="Q251" s="308"/>
      <c r="R251" s="217"/>
      <c r="S251" s="308"/>
      <c r="T251" s="308"/>
      <c r="U251" s="308"/>
      <c r="V251" s="308"/>
      <c r="W251" s="308"/>
      <c r="X251" s="308"/>
      <c r="Y251" s="308"/>
      <c r="Z251" s="308"/>
      <c r="AA251" s="308"/>
      <c r="AB251" s="308"/>
      <c r="AC251" s="308"/>
      <c r="AD251" s="308"/>
      <c r="AE251" s="308"/>
      <c r="AF251" s="308"/>
      <c r="AG251" s="308"/>
      <c r="AH251" s="308"/>
      <c r="AI251" s="308"/>
      <c r="AJ251" s="308"/>
      <c r="AK251" s="308"/>
      <c r="AL251" s="308"/>
      <c r="AM251" s="308"/>
      <c r="AN251" s="308"/>
    </row>
    <row r="252" spans="12:40" x14ac:dyDescent="0.2">
      <c r="L252" s="349"/>
      <c r="O252" s="217"/>
      <c r="P252" s="308"/>
      <c r="Q252" s="308"/>
      <c r="R252" s="217"/>
      <c r="S252" s="308"/>
      <c r="T252" s="308"/>
      <c r="U252" s="308"/>
      <c r="V252" s="308"/>
      <c r="W252" s="308"/>
      <c r="X252" s="308"/>
      <c r="Y252" s="308"/>
      <c r="Z252" s="308"/>
      <c r="AA252" s="308"/>
      <c r="AB252" s="308"/>
      <c r="AC252" s="308"/>
      <c r="AD252" s="308"/>
      <c r="AE252" s="308"/>
      <c r="AF252" s="308"/>
      <c r="AG252" s="308"/>
      <c r="AH252" s="308"/>
      <c r="AI252" s="308"/>
      <c r="AJ252" s="308"/>
      <c r="AK252" s="308"/>
      <c r="AL252" s="308"/>
      <c r="AM252" s="308"/>
      <c r="AN252" s="308"/>
    </row>
    <row r="253" spans="12:40" x14ac:dyDescent="0.2">
      <c r="L253" s="349"/>
      <c r="O253" s="217"/>
      <c r="P253" s="308"/>
      <c r="Q253" s="308"/>
      <c r="R253" s="217"/>
      <c r="S253" s="308"/>
      <c r="T253" s="308"/>
      <c r="U253" s="308"/>
      <c r="V253" s="308"/>
      <c r="W253" s="308"/>
      <c r="X253" s="308"/>
      <c r="Y253" s="308"/>
      <c r="Z253" s="308"/>
      <c r="AA253" s="308"/>
      <c r="AB253" s="308"/>
      <c r="AC253" s="308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</row>
    <row r="254" spans="12:40" x14ac:dyDescent="0.2">
      <c r="L254" s="349"/>
      <c r="O254" s="217"/>
      <c r="P254" s="308"/>
      <c r="Q254" s="308"/>
      <c r="R254" s="217"/>
      <c r="S254" s="308"/>
      <c r="T254" s="308"/>
      <c r="U254" s="308"/>
      <c r="V254" s="308"/>
      <c r="W254" s="308"/>
      <c r="X254" s="308"/>
      <c r="Y254" s="308"/>
      <c r="Z254" s="308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</row>
    <row r="255" spans="12:40" x14ac:dyDescent="0.2">
      <c r="L255" s="349"/>
      <c r="O255" s="217"/>
      <c r="P255" s="308"/>
      <c r="Q255" s="308"/>
      <c r="R255" s="217"/>
      <c r="S255" s="308"/>
      <c r="T255" s="308"/>
      <c r="U255" s="308"/>
      <c r="V255" s="308"/>
      <c r="W255" s="308"/>
      <c r="X255" s="308"/>
      <c r="Y255" s="308"/>
      <c r="Z255" s="308"/>
      <c r="AA255" s="308"/>
      <c r="AB255" s="308"/>
      <c r="AC255" s="308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8"/>
      <c r="AN255" s="308"/>
    </row>
    <row r="256" spans="12:40" x14ac:dyDescent="0.2">
      <c r="L256" s="349"/>
      <c r="O256" s="217"/>
      <c r="P256" s="308"/>
      <c r="Q256" s="308"/>
      <c r="R256" s="217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</row>
    <row r="257" spans="12:40" x14ac:dyDescent="0.2">
      <c r="L257" s="349"/>
      <c r="O257" s="217"/>
      <c r="P257" s="308"/>
      <c r="Q257" s="308"/>
      <c r="R257" s="217"/>
      <c r="S257" s="308"/>
      <c r="T257" s="308"/>
      <c r="U257" s="308"/>
      <c r="V257" s="308"/>
      <c r="W257" s="308"/>
      <c r="X257" s="308"/>
      <c r="Y257" s="308"/>
      <c r="Z257" s="308"/>
      <c r="AA257" s="308"/>
      <c r="AB257" s="308"/>
      <c r="AC257" s="308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8"/>
      <c r="AN257" s="308"/>
    </row>
    <row r="258" spans="12:40" x14ac:dyDescent="0.2">
      <c r="L258" s="349"/>
      <c r="O258" s="217"/>
      <c r="P258" s="308"/>
      <c r="Q258" s="308"/>
      <c r="R258" s="217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</row>
    <row r="259" spans="12:40" x14ac:dyDescent="0.2">
      <c r="L259" s="349"/>
      <c r="O259" s="217"/>
      <c r="P259" s="308"/>
      <c r="Q259" s="308"/>
      <c r="R259" s="217"/>
      <c r="S259" s="308"/>
      <c r="T259" s="308"/>
      <c r="U259" s="308"/>
      <c r="V259" s="308"/>
      <c r="W259" s="308"/>
      <c r="X259" s="308"/>
      <c r="Y259" s="308"/>
      <c r="Z259" s="308"/>
      <c r="AA259" s="308"/>
      <c r="AB259" s="308"/>
      <c r="AC259" s="308"/>
      <c r="AD259" s="308"/>
      <c r="AE259" s="308"/>
      <c r="AF259" s="308"/>
      <c r="AG259" s="308"/>
      <c r="AH259" s="308"/>
      <c r="AI259" s="308"/>
      <c r="AJ259" s="308"/>
      <c r="AK259" s="308"/>
      <c r="AL259" s="308"/>
      <c r="AM259" s="308"/>
      <c r="AN259" s="308"/>
    </row>
    <row r="260" spans="12:40" x14ac:dyDescent="0.2">
      <c r="L260" s="349"/>
      <c r="O260" s="217"/>
      <c r="P260" s="308"/>
      <c r="Q260" s="308"/>
      <c r="R260" s="217"/>
      <c r="S260" s="308"/>
      <c r="T260" s="308"/>
      <c r="U260" s="308"/>
      <c r="V260" s="308"/>
      <c r="W260" s="308"/>
      <c r="X260" s="308"/>
      <c r="Y260" s="308"/>
      <c r="Z260" s="308"/>
      <c r="AA260" s="308"/>
      <c r="AB260" s="308"/>
      <c r="AC260" s="308"/>
      <c r="AD260" s="308"/>
      <c r="AE260" s="308"/>
      <c r="AF260" s="308"/>
      <c r="AG260" s="308"/>
      <c r="AH260" s="308"/>
      <c r="AI260" s="308"/>
      <c r="AJ260" s="308"/>
      <c r="AK260" s="308"/>
      <c r="AL260" s="308"/>
      <c r="AM260" s="308"/>
      <c r="AN260" s="308"/>
    </row>
    <row r="261" spans="12:40" x14ac:dyDescent="0.2">
      <c r="L261" s="349"/>
      <c r="O261" s="217"/>
      <c r="P261" s="308"/>
      <c r="Q261" s="308"/>
      <c r="R261" s="217"/>
      <c r="S261" s="308"/>
      <c r="T261" s="308"/>
      <c r="U261" s="308"/>
      <c r="V261" s="308"/>
      <c r="W261" s="308"/>
      <c r="X261" s="308"/>
      <c r="Y261" s="308"/>
      <c r="Z261" s="308"/>
      <c r="AA261" s="308"/>
      <c r="AB261" s="308"/>
      <c r="AC261" s="308"/>
      <c r="AD261" s="308"/>
      <c r="AE261" s="308"/>
      <c r="AF261" s="308"/>
      <c r="AG261" s="308"/>
      <c r="AH261" s="308"/>
      <c r="AI261" s="308"/>
      <c r="AJ261" s="308"/>
      <c r="AK261" s="308"/>
      <c r="AL261" s="308"/>
      <c r="AM261" s="308"/>
      <c r="AN261" s="308"/>
    </row>
    <row r="262" spans="12:40" x14ac:dyDescent="0.2">
      <c r="L262" s="349"/>
      <c r="O262" s="217"/>
      <c r="P262" s="308"/>
      <c r="Q262" s="308"/>
      <c r="R262" s="217"/>
      <c r="S262" s="308"/>
      <c r="T262" s="308"/>
      <c r="U262" s="308"/>
      <c r="V262" s="308"/>
      <c r="W262" s="308"/>
      <c r="X262" s="308"/>
      <c r="Y262" s="308"/>
      <c r="Z262" s="308"/>
      <c r="AA262" s="308"/>
      <c r="AB262" s="308"/>
      <c r="AC262" s="308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8"/>
      <c r="AN262" s="308"/>
    </row>
    <row r="263" spans="12:40" x14ac:dyDescent="0.2">
      <c r="L263" s="349"/>
      <c r="O263" s="217"/>
      <c r="P263" s="308"/>
      <c r="Q263" s="308"/>
      <c r="R263" s="217"/>
      <c r="S263" s="308"/>
      <c r="T263" s="308"/>
      <c r="U263" s="308"/>
      <c r="V263" s="308"/>
      <c r="W263" s="308"/>
      <c r="X263" s="308"/>
      <c r="Y263" s="308"/>
      <c r="Z263" s="308"/>
      <c r="AA263" s="308"/>
      <c r="AB263" s="308"/>
      <c r="AC263" s="308"/>
      <c r="AD263" s="308"/>
      <c r="AE263" s="308"/>
      <c r="AF263" s="308"/>
      <c r="AG263" s="308"/>
      <c r="AH263" s="308"/>
      <c r="AI263" s="308"/>
      <c r="AJ263" s="308"/>
      <c r="AK263" s="308"/>
      <c r="AL263" s="308"/>
      <c r="AM263" s="308"/>
      <c r="AN263" s="308"/>
    </row>
    <row r="264" spans="12:40" x14ac:dyDescent="0.2">
      <c r="L264" s="349"/>
      <c r="O264" s="217"/>
      <c r="P264" s="308"/>
      <c r="Q264" s="308"/>
      <c r="R264" s="217"/>
      <c r="S264" s="308"/>
      <c r="T264" s="308"/>
      <c r="U264" s="308"/>
      <c r="V264" s="308"/>
      <c r="W264" s="308"/>
      <c r="X264" s="308"/>
      <c r="Y264" s="308"/>
      <c r="Z264" s="308"/>
      <c r="AA264" s="308"/>
      <c r="AB264" s="308"/>
      <c r="AC264" s="308"/>
      <c r="AD264" s="308"/>
      <c r="AE264" s="308"/>
      <c r="AF264" s="308"/>
      <c r="AG264" s="308"/>
      <c r="AH264" s="308"/>
      <c r="AI264" s="308"/>
      <c r="AJ264" s="308"/>
      <c r="AK264" s="308"/>
      <c r="AL264" s="308"/>
      <c r="AM264" s="308"/>
      <c r="AN264" s="308"/>
    </row>
    <row r="265" spans="12:40" x14ac:dyDescent="0.2">
      <c r="L265" s="349"/>
      <c r="O265" s="217"/>
      <c r="P265" s="308"/>
      <c r="Q265" s="308"/>
      <c r="R265" s="217"/>
      <c r="S265" s="308"/>
      <c r="T265" s="308"/>
      <c r="U265" s="308"/>
      <c r="V265" s="308"/>
      <c r="W265" s="308"/>
      <c r="X265" s="308"/>
      <c r="Y265" s="308"/>
      <c r="Z265" s="308"/>
      <c r="AA265" s="308"/>
      <c r="AB265" s="308"/>
      <c r="AC265" s="308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</row>
    <row r="266" spans="12:40" x14ac:dyDescent="0.2">
      <c r="L266" s="349"/>
      <c r="O266" s="217"/>
      <c r="P266" s="308"/>
      <c r="Q266" s="308"/>
      <c r="R266" s="217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</row>
    <row r="267" spans="12:40" x14ac:dyDescent="0.2">
      <c r="L267" s="349"/>
      <c r="O267" s="217"/>
      <c r="P267" s="308"/>
      <c r="Q267" s="308"/>
      <c r="R267" s="217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</row>
    <row r="268" spans="12:40" x14ac:dyDescent="0.2">
      <c r="L268" s="349"/>
      <c r="O268" s="217"/>
      <c r="P268" s="308"/>
      <c r="Q268" s="308"/>
      <c r="R268" s="217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</row>
    <row r="269" spans="12:40" x14ac:dyDescent="0.2">
      <c r="L269" s="349"/>
      <c r="O269" s="217"/>
      <c r="P269" s="308"/>
      <c r="Q269" s="308"/>
      <c r="R269" s="217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</row>
    <row r="270" spans="12:40" x14ac:dyDescent="0.2">
      <c r="L270" s="349"/>
      <c r="O270" s="217"/>
      <c r="P270" s="308"/>
      <c r="Q270" s="308"/>
      <c r="R270" s="217"/>
      <c r="S270" s="308"/>
      <c r="T270" s="308"/>
      <c r="U270" s="308"/>
      <c r="V270" s="308"/>
      <c r="W270" s="308"/>
      <c r="X270" s="308"/>
      <c r="Y270" s="308"/>
      <c r="Z270" s="308"/>
      <c r="AA270" s="308"/>
      <c r="AB270" s="308"/>
      <c r="AC270" s="308"/>
      <c r="AD270" s="308"/>
      <c r="AE270" s="308"/>
      <c r="AF270" s="308"/>
      <c r="AG270" s="308"/>
      <c r="AH270" s="308"/>
      <c r="AI270" s="308"/>
      <c r="AJ270" s="308"/>
      <c r="AK270" s="308"/>
      <c r="AL270" s="308"/>
      <c r="AM270" s="308"/>
      <c r="AN270" s="308"/>
    </row>
    <row r="271" spans="12:40" x14ac:dyDescent="0.2">
      <c r="L271" s="349"/>
      <c r="O271" s="217"/>
      <c r="P271" s="308"/>
      <c r="Q271" s="308"/>
      <c r="R271" s="217"/>
      <c r="S271" s="308"/>
      <c r="T271" s="308"/>
      <c r="U271" s="308"/>
      <c r="V271" s="308"/>
      <c r="W271" s="308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308"/>
      <c r="AH271" s="308"/>
      <c r="AI271" s="308"/>
      <c r="AJ271" s="308"/>
      <c r="AK271" s="308"/>
      <c r="AL271" s="308"/>
      <c r="AM271" s="308"/>
      <c r="AN271" s="308"/>
    </row>
    <row r="65392" spans="10:10" x14ac:dyDescent="0.2">
      <c r="J65392" s="102"/>
    </row>
  </sheetData>
  <mergeCells count="75">
    <mergeCell ref="M2:M3"/>
    <mergeCell ref="O2:O3"/>
    <mergeCell ref="P2:Q3"/>
    <mergeCell ref="P25:Q25"/>
    <mergeCell ref="P5:Q5"/>
    <mergeCell ref="P19:Q19"/>
    <mergeCell ref="P20:Q20"/>
    <mergeCell ref="P21:Q21"/>
    <mergeCell ref="R2:R3"/>
    <mergeCell ref="P56:Q56"/>
    <mergeCell ref="P54:Q54"/>
    <mergeCell ref="P55:Q55"/>
    <mergeCell ref="P36:Q36"/>
    <mergeCell ref="P32:Q32"/>
    <mergeCell ref="P34:Q34"/>
    <mergeCell ref="P35:Q35"/>
    <mergeCell ref="P37:Q37"/>
    <mergeCell ref="P38:Q38"/>
    <mergeCell ref="P43:Q43"/>
    <mergeCell ref="P41:Q41"/>
    <mergeCell ref="P44:Q44"/>
    <mergeCell ref="P51:Q51"/>
    <mergeCell ref="P39:Q39"/>
    <mergeCell ref="P27:Q27"/>
    <mergeCell ref="P65:Q65"/>
    <mergeCell ref="P62:Q62"/>
    <mergeCell ref="P6:Q6"/>
    <mergeCell ref="P17:Q17"/>
    <mergeCell ref="P24:Q24"/>
    <mergeCell ref="P7:Q7"/>
    <mergeCell ref="P8:Q8"/>
    <mergeCell ref="P9:Q9"/>
    <mergeCell ref="P10:Q10"/>
    <mergeCell ref="P11:Q11"/>
    <mergeCell ref="P12:Q12"/>
    <mergeCell ref="P31:Q31"/>
    <mergeCell ref="P40:Q40"/>
    <mergeCell ref="P61:Q61"/>
    <mergeCell ref="P60:Q60"/>
    <mergeCell ref="P58:Q58"/>
    <mergeCell ref="P46:Q46"/>
    <mergeCell ref="P50:Q50"/>
    <mergeCell ref="P48:Q48"/>
    <mergeCell ref="P29:Q29"/>
    <mergeCell ref="P64:Q64"/>
    <mergeCell ref="P30:Q30"/>
    <mergeCell ref="P57:Q57"/>
    <mergeCell ref="L2:L3"/>
    <mergeCell ref="D60:J62"/>
    <mergeCell ref="B60:B62"/>
    <mergeCell ref="B54:B57"/>
    <mergeCell ref="B50:B52"/>
    <mergeCell ref="B43:B44"/>
    <mergeCell ref="B17:B21"/>
    <mergeCell ref="B5:B6"/>
    <mergeCell ref="B2:B3"/>
    <mergeCell ref="K2:K3"/>
    <mergeCell ref="B30:B32"/>
    <mergeCell ref="B24:B25"/>
    <mergeCell ref="C74:K83"/>
    <mergeCell ref="C2:C3"/>
    <mergeCell ref="P66:Q66"/>
    <mergeCell ref="P67:Q67"/>
    <mergeCell ref="A2:A3"/>
    <mergeCell ref="B64:B66"/>
    <mergeCell ref="B34:B41"/>
    <mergeCell ref="D30:J30"/>
    <mergeCell ref="D31:J31"/>
    <mergeCell ref="D24:J24"/>
    <mergeCell ref="D25:J25"/>
    <mergeCell ref="D27:J27"/>
    <mergeCell ref="D2:D3"/>
    <mergeCell ref="E2:E3"/>
    <mergeCell ref="F2:F3"/>
    <mergeCell ref="G2:J2"/>
  </mergeCells>
  <phoneticPr fontId="2" type="noConversion"/>
  <conditionalFormatting sqref="AC123:AC129 AF241:AF248 L30:L66 L5:L28">
    <cfRule type="cellIs" dxfId="7" priority="11" stopIfTrue="1" operator="lessThan">
      <formula>#REF!</formula>
    </cfRule>
    <cfRule type="cellIs" dxfId="6" priority="12" stopIfTrue="1" operator="greaterThanOrEqual">
      <formula>#REF!</formula>
    </cfRule>
  </conditionalFormatting>
  <conditionalFormatting sqref="AF186:AF239">
    <cfRule type="cellIs" dxfId="5" priority="5" stopIfTrue="1" operator="lessThan">
      <formula>#REF!</formula>
    </cfRule>
    <cfRule type="cellIs" dxfId="4" priority="6" stopIfTrue="1" operator="greaterThanOrEqual">
      <formula>#REF!</formula>
    </cfRule>
  </conditionalFormatting>
  <conditionalFormatting sqref="AF240">
    <cfRule type="cellIs" dxfId="3" priority="3" stopIfTrue="1" operator="lessThan">
      <formula>#REF!</formula>
    </cfRule>
    <cfRule type="cellIs" dxfId="2" priority="4" stopIfTrue="1" operator="greaterThanOrEqual">
      <formula>#REF!</formula>
    </cfRule>
  </conditionalFormatting>
  <conditionalFormatting sqref="L29">
    <cfRule type="cellIs" dxfId="1" priority="1" stopIfTrue="1" operator="lessThan">
      <formula>#REF!</formula>
    </cfRule>
    <cfRule type="cellIs" dxfId="0" priority="2" stopIfTrue="1" operator="greaterThanOrEqual">
      <formula>#REF!</formula>
    </cfRule>
  </conditionalFormatting>
  <pageMargins left="0.75" right="0.75" top="1" bottom="1" header="0.5" footer="0.5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543E-069C-4CC5-9119-56DDF47E15A7}">
  <dimension ref="A1:AD37"/>
  <sheetViews>
    <sheetView workbookViewId="0">
      <selection activeCell="E13" sqref="E13"/>
    </sheetView>
  </sheetViews>
  <sheetFormatPr defaultRowHeight="15" x14ac:dyDescent="0.2"/>
  <cols>
    <col min="1" max="1" width="4.5703125" style="489" customWidth="1"/>
    <col min="2" max="2" width="11" style="582" customWidth="1"/>
    <col min="3" max="3" width="20.28515625" style="489" customWidth="1"/>
    <col min="4" max="4" width="10.140625" style="489" customWidth="1"/>
    <col min="5" max="5" width="14" style="489" customWidth="1"/>
    <col min="6" max="6" width="15.28515625" style="489" customWidth="1"/>
    <col min="7" max="9" width="9.140625" style="489" customWidth="1"/>
    <col min="10" max="10" width="11.140625" style="489" customWidth="1"/>
    <col min="11" max="11" width="4.85546875" style="489" customWidth="1"/>
    <col min="12" max="12" width="9.140625" style="489" hidden="1" customWidth="1"/>
    <col min="13" max="13" width="16.42578125" style="489" customWidth="1"/>
    <col min="14" max="14" width="12.140625" style="489" customWidth="1"/>
    <col min="15" max="16" width="10.28515625" style="489" customWidth="1"/>
    <col min="17" max="17" width="27.28515625" style="489" customWidth="1"/>
    <col min="18" max="18" width="11.5703125" style="489" customWidth="1"/>
    <col min="19" max="19" width="11.140625" style="489" customWidth="1"/>
    <col min="20" max="16384" width="9.140625" style="489"/>
  </cols>
  <sheetData>
    <row r="1" spans="1:19" ht="51" x14ac:dyDescent="0.2">
      <c r="A1" s="488" t="s">
        <v>407</v>
      </c>
      <c r="B1" s="579" t="s">
        <v>408</v>
      </c>
      <c r="C1" s="488" t="s">
        <v>409</v>
      </c>
      <c r="D1" s="488" t="s">
        <v>410</v>
      </c>
      <c r="E1" s="488" t="s">
        <v>411</v>
      </c>
      <c r="F1" s="488" t="s">
        <v>412</v>
      </c>
      <c r="G1" s="488" t="s">
        <v>413</v>
      </c>
      <c r="H1" s="488" t="s">
        <v>647</v>
      </c>
      <c r="I1" s="488" t="s">
        <v>414</v>
      </c>
      <c r="J1" s="488" t="s">
        <v>415</v>
      </c>
      <c r="K1" s="488" t="s">
        <v>416</v>
      </c>
      <c r="L1" s="488" t="s">
        <v>417</v>
      </c>
      <c r="M1" s="488" t="s">
        <v>418</v>
      </c>
      <c r="N1" s="488" t="s">
        <v>419</v>
      </c>
      <c r="O1" s="488" t="s">
        <v>420</v>
      </c>
      <c r="P1" s="488" t="s">
        <v>421</v>
      </c>
      <c r="Q1" s="488" t="s">
        <v>422</v>
      </c>
      <c r="R1" s="717" t="s">
        <v>423</v>
      </c>
      <c r="S1" s="718"/>
    </row>
    <row r="2" spans="1:19" x14ac:dyDescent="0.2">
      <c r="A2" s="488"/>
      <c r="B2" s="579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626" t="s">
        <v>636</v>
      </c>
      <c r="S2" s="627" t="s">
        <v>425</v>
      </c>
    </row>
    <row r="3" spans="1:19" s="492" customFormat="1" ht="24" x14ac:dyDescent="0.2">
      <c r="A3" s="490">
        <v>1</v>
      </c>
      <c r="B3" s="583" t="s">
        <v>426</v>
      </c>
      <c r="C3" s="494" t="s">
        <v>427</v>
      </c>
      <c r="D3" s="495" t="s">
        <v>428</v>
      </c>
      <c r="E3" s="495" t="s">
        <v>429</v>
      </c>
      <c r="F3" s="496" t="s">
        <v>430</v>
      </c>
      <c r="G3" s="495" t="s">
        <v>431</v>
      </c>
      <c r="H3" s="495">
        <v>1870</v>
      </c>
      <c r="I3" s="495">
        <v>2010</v>
      </c>
      <c r="J3" s="497">
        <v>40575</v>
      </c>
      <c r="K3" s="495">
        <v>5</v>
      </c>
      <c r="L3" s="495">
        <v>260666</v>
      </c>
      <c r="M3" s="577">
        <f>12600*0.9</f>
        <v>11340</v>
      </c>
      <c r="N3" s="495" t="s">
        <v>662</v>
      </c>
      <c r="O3" s="495" t="s">
        <v>662</v>
      </c>
      <c r="P3" s="495" t="s">
        <v>662</v>
      </c>
      <c r="Q3" s="495" t="s">
        <v>432</v>
      </c>
      <c r="R3" s="499" t="s">
        <v>433</v>
      </c>
      <c r="S3" s="492" t="s">
        <v>433</v>
      </c>
    </row>
    <row r="4" spans="1:19" s="492" customFormat="1" ht="24" x14ac:dyDescent="0.2">
      <c r="A4" s="490">
        <v>2</v>
      </c>
      <c r="B4" s="583" t="s">
        <v>436</v>
      </c>
      <c r="C4" s="494" t="s">
        <v>437</v>
      </c>
      <c r="D4" s="495" t="s">
        <v>438</v>
      </c>
      <c r="E4" s="495" t="s">
        <v>439</v>
      </c>
      <c r="F4" s="496" t="s">
        <v>440</v>
      </c>
      <c r="G4" s="495" t="s">
        <v>441</v>
      </c>
      <c r="H4" s="495"/>
      <c r="I4" s="495" t="s">
        <v>442</v>
      </c>
      <c r="J4" s="497">
        <v>41935</v>
      </c>
      <c r="K4" s="495">
        <v>0</v>
      </c>
      <c r="L4" s="495"/>
      <c r="M4" s="577">
        <v>0</v>
      </c>
      <c r="N4" s="500" t="s">
        <v>663</v>
      </c>
      <c r="O4" s="495" t="s">
        <v>443</v>
      </c>
      <c r="P4" s="495" t="s">
        <v>443</v>
      </c>
      <c r="Q4" s="495" t="s">
        <v>432</v>
      </c>
      <c r="R4" s="719" t="s">
        <v>444</v>
      </c>
      <c r="S4" s="714"/>
    </row>
    <row r="5" spans="1:19" s="492" customFormat="1" ht="24" x14ac:dyDescent="0.2">
      <c r="A5" s="490">
        <v>3</v>
      </c>
      <c r="B5" s="583" t="s">
        <v>581</v>
      </c>
      <c r="C5" s="494" t="s">
        <v>649</v>
      </c>
      <c r="D5" s="495" t="s">
        <v>548</v>
      </c>
      <c r="E5" s="495" t="s">
        <v>582</v>
      </c>
      <c r="F5" s="496" t="s">
        <v>430</v>
      </c>
      <c r="G5" s="495">
        <v>1987</v>
      </c>
      <c r="H5" s="495">
        <v>2050</v>
      </c>
      <c r="I5" s="495">
        <v>2019</v>
      </c>
      <c r="J5" s="497">
        <v>43906</v>
      </c>
      <c r="K5" s="495">
        <v>5</v>
      </c>
      <c r="L5" s="495"/>
      <c r="M5" s="577">
        <f>103700*0.9</f>
        <v>93330</v>
      </c>
      <c r="N5" s="498" t="s">
        <v>664</v>
      </c>
      <c r="O5" s="498" t="s">
        <v>664</v>
      </c>
      <c r="P5" s="498" t="s">
        <v>664</v>
      </c>
      <c r="Q5" s="495" t="s">
        <v>583</v>
      </c>
      <c r="R5" s="501"/>
      <c r="S5" s="509"/>
    </row>
    <row r="6" spans="1:19" s="492" customFormat="1" ht="24" x14ac:dyDescent="0.2">
      <c r="A6" s="490">
        <v>4</v>
      </c>
      <c r="B6" s="583" t="s">
        <v>584</v>
      </c>
      <c r="C6" s="494" t="s">
        <v>648</v>
      </c>
      <c r="D6" s="495" t="s">
        <v>428</v>
      </c>
      <c r="E6" s="495" t="s">
        <v>585</v>
      </c>
      <c r="F6" s="496" t="s">
        <v>430</v>
      </c>
      <c r="G6" s="495">
        <v>1498</v>
      </c>
      <c r="H6" s="495">
        <v>2028</v>
      </c>
      <c r="I6" s="495">
        <v>2019</v>
      </c>
      <c r="J6" s="497">
        <v>43815</v>
      </c>
      <c r="K6" s="495">
        <v>5</v>
      </c>
      <c r="L6" s="495"/>
      <c r="M6" s="577">
        <f>86600*0.9</f>
        <v>77940</v>
      </c>
      <c r="N6" s="498" t="s">
        <v>665</v>
      </c>
      <c r="O6" s="498" t="s">
        <v>665</v>
      </c>
      <c r="P6" s="498" t="s">
        <v>665</v>
      </c>
      <c r="Q6" s="495" t="s">
        <v>432</v>
      </c>
      <c r="R6" s="501"/>
      <c r="S6" s="509"/>
    </row>
    <row r="7" spans="1:19" s="492" customFormat="1" ht="24" x14ac:dyDescent="0.2">
      <c r="A7" s="490">
        <v>5</v>
      </c>
      <c r="B7" s="583" t="s">
        <v>445</v>
      </c>
      <c r="C7" s="494" t="s">
        <v>446</v>
      </c>
      <c r="D7" s="495" t="s">
        <v>428</v>
      </c>
      <c r="E7" s="495" t="s">
        <v>429</v>
      </c>
      <c r="F7" s="496" t="s">
        <v>447</v>
      </c>
      <c r="G7" s="495" t="s">
        <v>431</v>
      </c>
      <c r="H7" s="495">
        <v>1930</v>
      </c>
      <c r="I7" s="495">
        <v>2008</v>
      </c>
      <c r="J7" s="497">
        <v>39776</v>
      </c>
      <c r="K7" s="495">
        <v>5</v>
      </c>
      <c r="L7" s="495">
        <v>128471</v>
      </c>
      <c r="M7" s="577">
        <f>14900*0.9</f>
        <v>13410</v>
      </c>
      <c r="N7" s="495" t="s">
        <v>670</v>
      </c>
      <c r="O7" s="495" t="s">
        <v>670</v>
      </c>
      <c r="P7" s="495" t="s">
        <v>670</v>
      </c>
      <c r="Q7" s="495" t="s">
        <v>448</v>
      </c>
      <c r="R7" s="492" t="s">
        <v>433</v>
      </c>
      <c r="S7" s="492" t="s">
        <v>370</v>
      </c>
    </row>
    <row r="8" spans="1:19" s="492" customFormat="1" ht="24" x14ac:dyDescent="0.2">
      <c r="A8" s="490">
        <v>6</v>
      </c>
      <c r="B8" s="583" t="s">
        <v>449</v>
      </c>
      <c r="C8" s="494" t="s">
        <v>450</v>
      </c>
      <c r="D8" s="495" t="s">
        <v>451</v>
      </c>
      <c r="E8" s="495" t="s">
        <v>452</v>
      </c>
      <c r="F8" s="496" t="s">
        <v>447</v>
      </c>
      <c r="G8" s="495" t="s">
        <v>453</v>
      </c>
      <c r="H8" s="495">
        <v>1630</v>
      </c>
      <c r="I8" s="495">
        <v>2008</v>
      </c>
      <c r="J8" s="497">
        <v>39750</v>
      </c>
      <c r="K8" s="495">
        <v>7</v>
      </c>
      <c r="L8" s="495">
        <v>115604</v>
      </c>
      <c r="M8" s="577">
        <f>9200*0.9</f>
        <v>8280</v>
      </c>
      <c r="N8" s="495" t="s">
        <v>671</v>
      </c>
      <c r="O8" s="495" t="s">
        <v>671</v>
      </c>
      <c r="P8" s="495" t="s">
        <v>671</v>
      </c>
      <c r="Q8" s="495" t="s">
        <v>454</v>
      </c>
      <c r="R8" s="499" t="s">
        <v>370</v>
      </c>
      <c r="S8" s="492" t="s">
        <v>433</v>
      </c>
    </row>
    <row r="9" spans="1:19" s="492" customFormat="1" ht="24" x14ac:dyDescent="0.2">
      <c r="A9" s="490">
        <v>7</v>
      </c>
      <c r="B9" s="583" t="s">
        <v>458</v>
      </c>
      <c r="C9" s="494" t="s">
        <v>459</v>
      </c>
      <c r="D9" s="495" t="s">
        <v>460</v>
      </c>
      <c r="E9" s="495" t="s">
        <v>461</v>
      </c>
      <c r="F9" s="496" t="s">
        <v>462</v>
      </c>
      <c r="G9" s="495" t="s">
        <v>463</v>
      </c>
      <c r="H9" s="495">
        <v>3300</v>
      </c>
      <c r="I9" s="495">
        <v>2007</v>
      </c>
      <c r="J9" s="495" t="s">
        <v>464</v>
      </c>
      <c r="K9" s="495">
        <v>6</v>
      </c>
      <c r="L9" s="495"/>
      <c r="M9" s="577">
        <f>16600*0.9</f>
        <v>14940</v>
      </c>
      <c r="N9" s="494" t="s">
        <v>672</v>
      </c>
      <c r="O9" s="494" t="s">
        <v>672</v>
      </c>
      <c r="P9" s="494" t="s">
        <v>672</v>
      </c>
      <c r="Q9" s="495" t="s">
        <v>455</v>
      </c>
      <c r="R9" s="495" t="s">
        <v>433</v>
      </c>
      <c r="S9" s="492" t="s">
        <v>433</v>
      </c>
    </row>
    <row r="10" spans="1:19" s="492" customFormat="1" ht="24" x14ac:dyDescent="0.2">
      <c r="A10" s="490">
        <v>8</v>
      </c>
      <c r="B10" s="583" t="s">
        <v>465</v>
      </c>
      <c r="C10" s="502" t="s">
        <v>466</v>
      </c>
      <c r="D10" s="495" t="s">
        <v>467</v>
      </c>
      <c r="E10" s="495" t="s">
        <v>468</v>
      </c>
      <c r="F10" s="496" t="s">
        <v>469</v>
      </c>
      <c r="G10" s="495" t="s">
        <v>470</v>
      </c>
      <c r="H10" s="495">
        <v>5750</v>
      </c>
      <c r="I10" s="495">
        <v>2000</v>
      </c>
      <c r="J10" s="495" t="s">
        <v>471</v>
      </c>
      <c r="K10" s="495">
        <v>1</v>
      </c>
      <c r="L10" s="495"/>
      <c r="M10" s="577">
        <v>0</v>
      </c>
      <c r="N10" s="500" t="s">
        <v>673</v>
      </c>
      <c r="O10" s="494" t="s">
        <v>457</v>
      </c>
      <c r="P10" s="500" t="s">
        <v>673</v>
      </c>
      <c r="Q10" s="495" t="s">
        <v>455</v>
      </c>
      <c r="R10" s="713" t="s">
        <v>457</v>
      </c>
      <c r="S10" s="714"/>
    </row>
    <row r="11" spans="1:19" s="492" customFormat="1" ht="24" x14ac:dyDescent="0.2">
      <c r="A11" s="490">
        <v>9</v>
      </c>
      <c r="B11" s="583" t="s">
        <v>472</v>
      </c>
      <c r="C11" s="502" t="s">
        <v>473</v>
      </c>
      <c r="D11" s="495" t="s">
        <v>474</v>
      </c>
      <c r="E11" s="495" t="s">
        <v>475</v>
      </c>
      <c r="F11" s="496" t="s">
        <v>476</v>
      </c>
      <c r="G11" s="495" t="s">
        <v>477</v>
      </c>
      <c r="H11" s="495">
        <v>5500</v>
      </c>
      <c r="I11" s="495">
        <v>1990</v>
      </c>
      <c r="J11" s="495" t="s">
        <v>478</v>
      </c>
      <c r="K11" s="495">
        <v>0</v>
      </c>
      <c r="L11" s="495"/>
      <c r="M11" s="577">
        <v>0</v>
      </c>
      <c r="N11" s="500" t="s">
        <v>673</v>
      </c>
      <c r="O11" s="494" t="s">
        <v>457</v>
      </c>
      <c r="P11" s="495" t="s">
        <v>93</v>
      </c>
      <c r="Q11" s="495" t="s">
        <v>455</v>
      </c>
      <c r="R11" s="713" t="s">
        <v>457</v>
      </c>
      <c r="S11" s="714"/>
    </row>
    <row r="12" spans="1:19" s="492" customFormat="1" ht="24" x14ac:dyDescent="0.2">
      <c r="A12" s="493">
        <v>10</v>
      </c>
      <c r="B12" s="583" t="s">
        <v>479</v>
      </c>
      <c r="C12" s="83" t="s">
        <v>480</v>
      </c>
      <c r="D12" s="503" t="s">
        <v>481</v>
      </c>
      <c r="E12" s="503" t="s">
        <v>482</v>
      </c>
      <c r="F12" s="504" t="s">
        <v>483</v>
      </c>
      <c r="G12" s="503" t="s">
        <v>484</v>
      </c>
      <c r="H12" s="503">
        <v>750</v>
      </c>
      <c r="I12" s="503">
        <v>2007</v>
      </c>
      <c r="J12" s="503" t="s">
        <v>485</v>
      </c>
      <c r="K12" s="503">
        <v>0</v>
      </c>
      <c r="L12" s="503"/>
      <c r="M12" s="577">
        <v>0</v>
      </c>
      <c r="N12" s="505" t="s">
        <v>674</v>
      </c>
      <c r="O12" s="83" t="s">
        <v>457</v>
      </c>
      <c r="P12" s="503" t="s">
        <v>93</v>
      </c>
      <c r="Q12" s="503" t="s">
        <v>455</v>
      </c>
      <c r="R12" s="713" t="s">
        <v>457</v>
      </c>
      <c r="S12" s="714"/>
    </row>
    <row r="13" spans="1:19" s="492" customFormat="1" ht="24" x14ac:dyDescent="0.2">
      <c r="A13" s="490">
        <v>11</v>
      </c>
      <c r="B13" s="583" t="s">
        <v>486</v>
      </c>
      <c r="C13" s="494" t="s">
        <v>487</v>
      </c>
      <c r="D13" s="495" t="s">
        <v>488</v>
      </c>
      <c r="E13" s="495" t="s">
        <v>489</v>
      </c>
      <c r="F13" s="496" t="s">
        <v>490</v>
      </c>
      <c r="G13" s="495" t="s">
        <v>491</v>
      </c>
      <c r="H13" s="495">
        <v>10990</v>
      </c>
      <c r="I13" s="495">
        <v>2011</v>
      </c>
      <c r="J13" s="495" t="s">
        <v>492</v>
      </c>
      <c r="K13" s="495">
        <v>0</v>
      </c>
      <c r="L13" s="495"/>
      <c r="M13" s="577">
        <f>23275*0.95</f>
        <v>22111.25</v>
      </c>
      <c r="N13" s="500" t="s">
        <v>675</v>
      </c>
      <c r="O13" s="500" t="s">
        <v>675</v>
      </c>
      <c r="P13" s="500" t="s">
        <v>93</v>
      </c>
      <c r="Q13" s="495" t="s">
        <v>455</v>
      </c>
      <c r="R13" s="719" t="s">
        <v>444</v>
      </c>
      <c r="S13" s="714"/>
    </row>
    <row r="14" spans="1:19" s="492" customFormat="1" ht="24" x14ac:dyDescent="0.2">
      <c r="A14" s="490">
        <v>12</v>
      </c>
      <c r="B14" s="583" t="s">
        <v>493</v>
      </c>
      <c r="C14" s="494" t="s">
        <v>494</v>
      </c>
      <c r="D14" s="495" t="s">
        <v>495</v>
      </c>
      <c r="E14" s="495" t="s">
        <v>496</v>
      </c>
      <c r="F14" s="496" t="s">
        <v>469</v>
      </c>
      <c r="G14" s="495" t="s">
        <v>497</v>
      </c>
      <c r="H14" s="495">
        <v>5500</v>
      </c>
      <c r="I14" s="495">
        <v>2011</v>
      </c>
      <c r="J14" s="495" t="s">
        <v>492</v>
      </c>
      <c r="K14" s="495">
        <v>2</v>
      </c>
      <c r="L14" s="495" t="s">
        <v>498</v>
      </c>
      <c r="M14" s="577">
        <f>58710*0.95</f>
        <v>55774.5</v>
      </c>
      <c r="N14" s="500" t="s">
        <v>675</v>
      </c>
      <c r="O14" s="500" t="s">
        <v>675</v>
      </c>
      <c r="P14" s="500" t="s">
        <v>675</v>
      </c>
      <c r="Q14" s="495" t="s">
        <v>455</v>
      </c>
      <c r="R14" s="492" t="s">
        <v>370</v>
      </c>
      <c r="S14" s="492" t="s">
        <v>433</v>
      </c>
    </row>
    <row r="15" spans="1:19" s="492" customFormat="1" ht="24" x14ac:dyDescent="0.2">
      <c r="A15" s="490">
        <v>13</v>
      </c>
      <c r="B15" s="583" t="s">
        <v>499</v>
      </c>
      <c r="C15" s="494" t="s">
        <v>500</v>
      </c>
      <c r="D15" s="495" t="s">
        <v>428</v>
      </c>
      <c r="E15" s="495" t="s">
        <v>501</v>
      </c>
      <c r="F15" s="496" t="s">
        <v>430</v>
      </c>
      <c r="G15" s="495" t="s">
        <v>502</v>
      </c>
      <c r="H15" s="495">
        <v>1664</v>
      </c>
      <c r="I15" s="495">
        <v>2014</v>
      </c>
      <c r="J15" s="495" t="s">
        <v>503</v>
      </c>
      <c r="K15" s="495">
        <v>5</v>
      </c>
      <c r="L15" s="495">
        <v>60209</v>
      </c>
      <c r="M15" s="577">
        <f>21600*0.9</f>
        <v>19440</v>
      </c>
      <c r="N15" s="500" t="s">
        <v>646</v>
      </c>
      <c r="O15" s="500" t="s">
        <v>646</v>
      </c>
      <c r="P15" s="500" t="s">
        <v>646</v>
      </c>
      <c r="Q15" s="495" t="s">
        <v>455</v>
      </c>
      <c r="R15" s="492" t="s">
        <v>433</v>
      </c>
      <c r="S15" s="492" t="s">
        <v>433</v>
      </c>
    </row>
    <row r="16" spans="1:19" s="492" customFormat="1" ht="24" x14ac:dyDescent="0.2">
      <c r="A16" s="490">
        <v>14</v>
      </c>
      <c r="B16" s="583" t="s">
        <v>504</v>
      </c>
      <c r="C16" s="494" t="s">
        <v>505</v>
      </c>
      <c r="D16" s="495" t="s">
        <v>506</v>
      </c>
      <c r="E16" s="492" t="s">
        <v>507</v>
      </c>
      <c r="F16" s="496" t="s">
        <v>508</v>
      </c>
      <c r="G16" s="495" t="s">
        <v>93</v>
      </c>
      <c r="H16" s="495">
        <v>1000</v>
      </c>
      <c r="I16" s="495">
        <v>2008</v>
      </c>
      <c r="J16" s="495" t="s">
        <v>509</v>
      </c>
      <c r="K16" s="495">
        <v>0</v>
      </c>
      <c r="L16" s="495"/>
      <c r="M16" s="577">
        <v>0</v>
      </c>
      <c r="N16" s="500" t="s">
        <v>676</v>
      </c>
      <c r="O16" s="494" t="s">
        <v>443</v>
      </c>
      <c r="P16" s="495" t="s">
        <v>93</v>
      </c>
      <c r="Q16" s="495" t="s">
        <v>455</v>
      </c>
      <c r="R16" s="713" t="s">
        <v>457</v>
      </c>
      <c r="S16" s="714"/>
    </row>
    <row r="17" spans="1:30" ht="24" x14ac:dyDescent="0.2">
      <c r="A17" s="491">
        <v>15</v>
      </c>
      <c r="B17" s="584" t="s">
        <v>510</v>
      </c>
      <c r="C17" s="506" t="s">
        <v>511</v>
      </c>
      <c r="D17" s="492" t="s">
        <v>456</v>
      </c>
      <c r="E17" s="492" t="s">
        <v>512</v>
      </c>
      <c r="F17" s="496" t="s">
        <v>513</v>
      </c>
      <c r="G17" s="494" t="s">
        <v>514</v>
      </c>
      <c r="H17" s="494">
        <v>3500</v>
      </c>
      <c r="I17" s="495">
        <v>2011</v>
      </c>
      <c r="J17" s="495" t="s">
        <v>515</v>
      </c>
      <c r="K17" s="489">
        <v>7</v>
      </c>
      <c r="L17" s="489">
        <v>206186</v>
      </c>
      <c r="M17" s="577">
        <f>25800*0.9</f>
        <v>23220</v>
      </c>
      <c r="N17" s="495" t="s">
        <v>677</v>
      </c>
      <c r="O17" s="495" t="s">
        <v>677</v>
      </c>
      <c r="P17" s="495" t="s">
        <v>677</v>
      </c>
      <c r="Q17" s="495" t="s">
        <v>455</v>
      </c>
    </row>
    <row r="18" spans="1:30" ht="24" x14ac:dyDescent="0.2">
      <c r="A18" s="491">
        <v>16</v>
      </c>
      <c r="B18" s="584" t="s">
        <v>516</v>
      </c>
      <c r="C18" s="506">
        <v>9223011</v>
      </c>
      <c r="D18" s="495" t="s">
        <v>517</v>
      </c>
      <c r="E18" s="492" t="s">
        <v>518</v>
      </c>
      <c r="F18" s="496" t="s">
        <v>660</v>
      </c>
      <c r="G18" s="494" t="s">
        <v>519</v>
      </c>
      <c r="H18" s="494">
        <v>10850</v>
      </c>
      <c r="I18" s="495">
        <v>1989</v>
      </c>
      <c r="J18" s="495" t="s">
        <v>520</v>
      </c>
      <c r="K18" s="489">
        <v>2</v>
      </c>
      <c r="M18" s="577">
        <v>0</v>
      </c>
      <c r="N18" s="495" t="s">
        <v>678</v>
      </c>
      <c r="O18" s="494" t="s">
        <v>457</v>
      </c>
      <c r="P18" s="495" t="s">
        <v>678</v>
      </c>
      <c r="Q18" s="495" t="s">
        <v>455</v>
      </c>
      <c r="R18" s="713" t="s">
        <v>457</v>
      </c>
      <c r="S18" s="714"/>
    </row>
    <row r="19" spans="1:30" s="492" customFormat="1" ht="24" x14ac:dyDescent="0.2">
      <c r="A19" s="490">
        <v>17</v>
      </c>
      <c r="B19" s="583" t="s">
        <v>521</v>
      </c>
      <c r="C19" s="507" t="s">
        <v>522</v>
      </c>
      <c r="D19" s="495" t="s">
        <v>523</v>
      </c>
      <c r="E19" s="492" t="s">
        <v>524</v>
      </c>
      <c r="F19" s="496" t="s">
        <v>525</v>
      </c>
      <c r="G19" s="494" t="s">
        <v>526</v>
      </c>
      <c r="H19" s="494">
        <v>5300</v>
      </c>
      <c r="I19" s="495">
        <v>2016</v>
      </c>
      <c r="J19" s="495" t="s">
        <v>527</v>
      </c>
      <c r="K19" s="495">
        <v>2</v>
      </c>
      <c r="L19" s="495"/>
      <c r="M19" s="577">
        <f>128413*0.95</f>
        <v>121992.34999999999</v>
      </c>
      <c r="N19" s="500" t="s">
        <v>679</v>
      </c>
      <c r="O19" s="500" t="s">
        <v>679</v>
      </c>
      <c r="P19" s="500" t="s">
        <v>679</v>
      </c>
      <c r="Q19" s="495" t="s">
        <v>455</v>
      </c>
      <c r="R19" s="508"/>
      <c r="S19" s="509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</row>
    <row r="20" spans="1:30" s="492" customFormat="1" ht="24" x14ac:dyDescent="0.2">
      <c r="A20" s="490">
        <v>18</v>
      </c>
      <c r="B20" s="583" t="s">
        <v>528</v>
      </c>
      <c r="C20" s="494" t="s">
        <v>529</v>
      </c>
      <c r="D20" s="495" t="s">
        <v>530</v>
      </c>
      <c r="E20" s="492" t="s">
        <v>531</v>
      </c>
      <c r="F20" s="496" t="s">
        <v>532</v>
      </c>
      <c r="G20" s="494" t="s">
        <v>533</v>
      </c>
      <c r="H20" s="494">
        <v>16300</v>
      </c>
      <c r="I20" s="495">
        <v>2016</v>
      </c>
      <c r="J20" s="495" t="s">
        <v>534</v>
      </c>
      <c r="K20" s="495" t="s">
        <v>17</v>
      </c>
      <c r="L20" s="495"/>
      <c r="M20" s="577">
        <f>39615*0.95</f>
        <v>37634.25</v>
      </c>
      <c r="N20" s="500" t="s">
        <v>679</v>
      </c>
      <c r="O20" s="500" t="s">
        <v>679</v>
      </c>
      <c r="P20" s="495" t="s">
        <v>93</v>
      </c>
      <c r="Q20" s="495" t="s">
        <v>455</v>
      </c>
      <c r="R20" s="508" t="s">
        <v>93</v>
      </c>
      <c r="S20" s="509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</row>
    <row r="21" spans="1:30" s="513" customFormat="1" ht="24" x14ac:dyDescent="0.2">
      <c r="A21" s="510">
        <v>19</v>
      </c>
      <c r="B21" s="583" t="s">
        <v>643</v>
      </c>
      <c r="C21" s="494" t="s">
        <v>659</v>
      </c>
      <c r="D21" s="494" t="s">
        <v>523</v>
      </c>
      <c r="E21" s="494" t="s">
        <v>644</v>
      </c>
      <c r="F21" s="494" t="s">
        <v>642</v>
      </c>
      <c r="G21" s="494" t="s">
        <v>526</v>
      </c>
      <c r="H21" s="494">
        <v>6500</v>
      </c>
      <c r="I21" s="494">
        <v>2020</v>
      </c>
      <c r="J21" s="512">
        <v>44194</v>
      </c>
      <c r="K21" s="494">
        <v>1</v>
      </c>
      <c r="L21" s="494"/>
      <c r="M21" s="577">
        <f>238620*0.95</f>
        <v>226689</v>
      </c>
      <c r="N21" s="498" t="s">
        <v>666</v>
      </c>
      <c r="O21" s="498" t="s">
        <v>666</v>
      </c>
      <c r="P21" s="498" t="s">
        <v>666</v>
      </c>
      <c r="Q21" s="495" t="s">
        <v>455</v>
      </c>
      <c r="R21" s="713" t="s">
        <v>457</v>
      </c>
      <c r="S21" s="714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</row>
    <row r="22" spans="1:30" s="513" customFormat="1" ht="36" x14ac:dyDescent="0.2">
      <c r="A22" s="510">
        <v>20</v>
      </c>
      <c r="B22" s="583" t="s">
        <v>627</v>
      </c>
      <c r="C22" s="494" t="s">
        <v>656</v>
      </c>
      <c r="D22" s="494" t="s">
        <v>530</v>
      </c>
      <c r="E22" s="494" t="s">
        <v>641</v>
      </c>
      <c r="F22" s="494" t="s">
        <v>657</v>
      </c>
      <c r="G22" s="494" t="s">
        <v>658</v>
      </c>
      <c r="H22" s="494">
        <v>11600</v>
      </c>
      <c r="I22" s="494">
        <v>2020</v>
      </c>
      <c r="J22" s="512">
        <v>44194</v>
      </c>
      <c r="K22" s="494">
        <v>0</v>
      </c>
      <c r="L22" s="494"/>
      <c r="M22" s="577">
        <f>58425*0.95</f>
        <v>55503.75</v>
      </c>
      <c r="N22" s="498" t="s">
        <v>666</v>
      </c>
      <c r="O22" s="498" t="s">
        <v>666</v>
      </c>
      <c r="P22" s="498" t="s">
        <v>93</v>
      </c>
      <c r="Q22" s="495" t="s">
        <v>455</v>
      </c>
      <c r="R22" s="713" t="s">
        <v>457</v>
      </c>
      <c r="S22" s="714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</row>
    <row r="23" spans="1:30" s="513" customFormat="1" ht="24" x14ac:dyDescent="0.2">
      <c r="A23" s="510">
        <v>21</v>
      </c>
      <c r="B23" s="583" t="s">
        <v>628</v>
      </c>
      <c r="C23" s="494" t="s">
        <v>651</v>
      </c>
      <c r="D23" s="494" t="s">
        <v>639</v>
      </c>
      <c r="E23" s="494" t="s">
        <v>640</v>
      </c>
      <c r="F23" s="494" t="s">
        <v>490</v>
      </c>
      <c r="G23" s="494" t="s">
        <v>650</v>
      </c>
      <c r="H23" s="494">
        <v>11710</v>
      </c>
      <c r="I23" s="494">
        <v>2018</v>
      </c>
      <c r="J23" s="512">
        <v>43427</v>
      </c>
      <c r="K23" s="494">
        <v>0</v>
      </c>
      <c r="L23" s="494"/>
      <c r="M23" s="577">
        <f>36900*0.95</f>
        <v>35055</v>
      </c>
      <c r="N23" s="498" t="s">
        <v>667</v>
      </c>
      <c r="O23" s="498" t="s">
        <v>667</v>
      </c>
      <c r="P23" s="498" t="s">
        <v>93</v>
      </c>
      <c r="Q23" s="495" t="s">
        <v>455</v>
      </c>
      <c r="R23" s="713" t="s">
        <v>457</v>
      </c>
      <c r="S23" s="714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</row>
    <row r="24" spans="1:30" s="513" customFormat="1" ht="24" x14ac:dyDescent="0.2">
      <c r="A24" s="510">
        <v>22</v>
      </c>
      <c r="B24" s="583" t="s">
        <v>629</v>
      </c>
      <c r="C24" s="494" t="s">
        <v>652</v>
      </c>
      <c r="D24" s="494" t="s">
        <v>631</v>
      </c>
      <c r="E24" s="494" t="s">
        <v>653</v>
      </c>
      <c r="F24" s="511" t="s">
        <v>654</v>
      </c>
      <c r="G24" s="494" t="s">
        <v>655</v>
      </c>
      <c r="H24" s="494">
        <v>1571</v>
      </c>
      <c r="I24" s="494">
        <v>2014</v>
      </c>
      <c r="J24" s="512">
        <v>41782</v>
      </c>
      <c r="K24" s="494">
        <v>5</v>
      </c>
      <c r="L24" s="494"/>
      <c r="M24" s="577">
        <f>18900*0.9</f>
        <v>17010</v>
      </c>
      <c r="N24" s="498" t="s">
        <v>668</v>
      </c>
      <c r="O24" s="498" t="s">
        <v>668</v>
      </c>
      <c r="P24" s="498" t="s">
        <v>668</v>
      </c>
      <c r="Q24" s="495" t="s">
        <v>455</v>
      </c>
      <c r="R24" s="520"/>
      <c r="S24" s="521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</row>
    <row r="25" spans="1:30" s="513" customFormat="1" ht="24" x14ac:dyDescent="0.2">
      <c r="A25" s="510">
        <v>23</v>
      </c>
      <c r="B25" s="583" t="s">
        <v>630</v>
      </c>
      <c r="C25" s="494" t="s">
        <v>645</v>
      </c>
      <c r="D25" s="494" t="s">
        <v>631</v>
      </c>
      <c r="E25" s="494" t="s">
        <v>653</v>
      </c>
      <c r="F25" s="511" t="s">
        <v>654</v>
      </c>
      <c r="G25" s="494" t="s">
        <v>661</v>
      </c>
      <c r="H25" s="494">
        <v>1585</v>
      </c>
      <c r="I25" s="494">
        <v>2009</v>
      </c>
      <c r="J25" s="512">
        <v>40121</v>
      </c>
      <c r="K25" s="494">
        <v>5</v>
      </c>
      <c r="L25" s="494"/>
      <c r="M25" s="577">
        <f>13150*0.9</f>
        <v>11835</v>
      </c>
      <c r="N25" s="498" t="s">
        <v>669</v>
      </c>
      <c r="O25" s="498" t="s">
        <v>669</v>
      </c>
      <c r="P25" s="498" t="s">
        <v>669</v>
      </c>
      <c r="Q25" s="495" t="s">
        <v>455</v>
      </c>
      <c r="R25" s="520"/>
      <c r="S25" s="521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</row>
    <row r="26" spans="1:30" s="513" customFormat="1" ht="24" x14ac:dyDescent="0.2">
      <c r="A26" s="510">
        <v>24</v>
      </c>
      <c r="B26" s="583" t="s">
        <v>535</v>
      </c>
      <c r="C26" s="494">
        <v>2680</v>
      </c>
      <c r="D26" s="494" t="s">
        <v>536</v>
      </c>
      <c r="E26" s="494" t="s">
        <v>537</v>
      </c>
      <c r="F26" s="511" t="s">
        <v>469</v>
      </c>
      <c r="G26" s="494" t="s">
        <v>538</v>
      </c>
      <c r="H26" s="494"/>
      <c r="I26" s="494">
        <v>1996</v>
      </c>
      <c r="J26" s="512">
        <v>35390</v>
      </c>
      <c r="K26" s="494">
        <v>1</v>
      </c>
      <c r="L26" s="494"/>
      <c r="M26" s="577">
        <v>0</v>
      </c>
      <c r="N26" s="498" t="s">
        <v>673</v>
      </c>
      <c r="O26" s="494" t="s">
        <v>457</v>
      </c>
      <c r="P26" s="498" t="s">
        <v>673</v>
      </c>
      <c r="Q26" s="494" t="s">
        <v>539</v>
      </c>
      <c r="R26" s="713" t="s">
        <v>457</v>
      </c>
      <c r="S26" s="714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</row>
    <row r="27" spans="1:30" s="513" customFormat="1" ht="24" x14ac:dyDescent="0.2">
      <c r="A27" s="510">
        <v>25</v>
      </c>
      <c r="B27" s="583" t="s">
        <v>540</v>
      </c>
      <c r="C27" s="494" t="s">
        <v>541</v>
      </c>
      <c r="D27" s="494" t="s">
        <v>542</v>
      </c>
      <c r="E27" s="494" t="s">
        <v>543</v>
      </c>
      <c r="F27" s="511" t="s">
        <v>544</v>
      </c>
      <c r="G27" s="494" t="s">
        <v>545</v>
      </c>
      <c r="H27" s="494"/>
      <c r="I27" s="494">
        <v>2004</v>
      </c>
      <c r="J27" s="512">
        <v>38350</v>
      </c>
      <c r="K27" s="494">
        <v>5</v>
      </c>
      <c r="L27" s="494">
        <v>183000</v>
      </c>
      <c r="M27" s="577">
        <f>6400*0.9</f>
        <v>5760</v>
      </c>
      <c r="N27" s="498" t="s">
        <v>673</v>
      </c>
      <c r="O27" s="498" t="s">
        <v>673</v>
      </c>
      <c r="P27" s="498" t="s">
        <v>673</v>
      </c>
      <c r="Q27" s="494" t="s">
        <v>539</v>
      </c>
      <c r="R27" s="494" t="s">
        <v>370</v>
      </c>
      <c r="S27" s="506" t="s">
        <v>370</v>
      </c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</row>
    <row r="28" spans="1:30" s="513" customFormat="1" ht="24" x14ac:dyDescent="0.2">
      <c r="A28" s="510">
        <v>26</v>
      </c>
      <c r="B28" s="583" t="s">
        <v>546</v>
      </c>
      <c r="C28" s="494" t="s">
        <v>547</v>
      </c>
      <c r="D28" s="494" t="s">
        <v>548</v>
      </c>
      <c r="E28" s="494" t="s">
        <v>549</v>
      </c>
      <c r="F28" s="511" t="s">
        <v>550</v>
      </c>
      <c r="G28" s="494" t="s">
        <v>551</v>
      </c>
      <c r="H28" s="494"/>
      <c r="I28" s="494">
        <v>2009</v>
      </c>
      <c r="J28" s="512">
        <v>39952</v>
      </c>
      <c r="K28" s="494">
        <v>5</v>
      </c>
      <c r="L28" s="494">
        <v>133400</v>
      </c>
      <c r="M28" s="577">
        <f>10700*0.9</f>
        <v>9630</v>
      </c>
      <c r="N28" s="498" t="s">
        <v>680</v>
      </c>
      <c r="O28" s="498" t="s">
        <v>680</v>
      </c>
      <c r="P28" s="498" t="s">
        <v>680</v>
      </c>
      <c r="Q28" s="494" t="s">
        <v>539</v>
      </c>
      <c r="R28" s="494" t="s">
        <v>370</v>
      </c>
      <c r="S28" s="506" t="s">
        <v>433</v>
      </c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</row>
    <row r="29" spans="1:30" s="513" customFormat="1" ht="24" x14ac:dyDescent="0.2">
      <c r="A29" s="510">
        <v>27</v>
      </c>
      <c r="B29" s="583" t="s">
        <v>552</v>
      </c>
      <c r="C29" s="494" t="s">
        <v>553</v>
      </c>
      <c r="D29" s="494" t="s">
        <v>554</v>
      </c>
      <c r="E29" s="494" t="s">
        <v>555</v>
      </c>
      <c r="F29" s="511" t="s">
        <v>430</v>
      </c>
      <c r="G29" s="494" t="s">
        <v>556</v>
      </c>
      <c r="H29" s="494">
        <v>3000</v>
      </c>
      <c r="I29" s="494">
        <v>2014</v>
      </c>
      <c r="J29" s="512">
        <v>41718</v>
      </c>
      <c r="K29" s="494">
        <v>9</v>
      </c>
      <c r="L29" s="494">
        <v>111420</v>
      </c>
      <c r="M29" s="577">
        <f>91200*0.9</f>
        <v>82080</v>
      </c>
      <c r="N29" s="498" t="s">
        <v>681</v>
      </c>
      <c r="O29" s="498" t="s">
        <v>681</v>
      </c>
      <c r="P29" s="498" t="s">
        <v>681</v>
      </c>
      <c r="Q29" s="494" t="s">
        <v>135</v>
      </c>
      <c r="R29" s="83" t="s">
        <v>433</v>
      </c>
      <c r="S29" s="506" t="s">
        <v>433</v>
      </c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</row>
    <row r="30" spans="1:30" ht="33.75" x14ac:dyDescent="0.2">
      <c r="A30" s="514">
        <v>28</v>
      </c>
      <c r="B30" s="584" t="s">
        <v>557</v>
      </c>
      <c r="C30" s="492" t="s">
        <v>558</v>
      </c>
      <c r="D30" s="492" t="s">
        <v>554</v>
      </c>
      <c r="E30" s="492" t="s">
        <v>559</v>
      </c>
      <c r="F30" s="496" t="s">
        <v>560</v>
      </c>
      <c r="G30" s="495" t="s">
        <v>556</v>
      </c>
      <c r="H30" s="494"/>
      <c r="I30" s="495">
        <v>2017</v>
      </c>
      <c r="J30" s="497">
        <v>43032</v>
      </c>
      <c r="K30" s="492">
        <v>9</v>
      </c>
      <c r="L30" s="494">
        <v>52750</v>
      </c>
      <c r="M30" s="577">
        <f>115400*0.9</f>
        <v>103860</v>
      </c>
      <c r="N30" s="495" t="s">
        <v>682</v>
      </c>
      <c r="O30" s="495" t="s">
        <v>682</v>
      </c>
      <c r="P30" s="495" t="s">
        <v>682</v>
      </c>
      <c r="Q30" s="496" t="s">
        <v>635</v>
      </c>
      <c r="R30" s="489" t="s">
        <v>370</v>
      </c>
      <c r="S30" s="489" t="s">
        <v>433</v>
      </c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</row>
    <row r="31" spans="1:30" ht="33.75" x14ac:dyDescent="0.2">
      <c r="A31" s="514">
        <v>29</v>
      </c>
      <c r="B31" s="584" t="s">
        <v>561</v>
      </c>
      <c r="C31" s="492" t="s">
        <v>562</v>
      </c>
      <c r="D31" s="492" t="s">
        <v>563</v>
      </c>
      <c r="E31" s="492" t="s">
        <v>564</v>
      </c>
      <c r="F31" s="496" t="s">
        <v>560</v>
      </c>
      <c r="G31" s="492" t="s">
        <v>565</v>
      </c>
      <c r="H31" s="506"/>
      <c r="I31" s="492">
        <v>2016</v>
      </c>
      <c r="J31" s="492" t="s">
        <v>566</v>
      </c>
      <c r="K31" s="492">
        <v>9</v>
      </c>
      <c r="L31" s="492"/>
      <c r="M31" s="577">
        <f>91791*0.9</f>
        <v>82611.900000000009</v>
      </c>
      <c r="N31" s="495" t="s">
        <v>670</v>
      </c>
      <c r="O31" s="495" t="s">
        <v>670</v>
      </c>
      <c r="P31" s="495" t="s">
        <v>670</v>
      </c>
      <c r="Q31" s="496" t="s">
        <v>635</v>
      </c>
      <c r="R31" s="489" t="s">
        <v>370</v>
      </c>
      <c r="S31" s="489" t="s">
        <v>433</v>
      </c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</row>
    <row r="32" spans="1:30" s="492" customFormat="1" ht="24" x14ac:dyDescent="0.2">
      <c r="A32" s="490">
        <v>30</v>
      </c>
      <c r="B32" s="583" t="s">
        <v>434</v>
      </c>
      <c r="C32" s="83" t="s">
        <v>435</v>
      </c>
      <c r="D32" s="495" t="s">
        <v>428</v>
      </c>
      <c r="E32" s="495" t="s">
        <v>429</v>
      </c>
      <c r="F32" s="496" t="s">
        <v>430</v>
      </c>
      <c r="G32" s="495" t="s">
        <v>431</v>
      </c>
      <c r="H32" s="494"/>
      <c r="I32" s="494">
        <v>2009</v>
      </c>
      <c r="J32" s="497">
        <v>40190</v>
      </c>
      <c r="K32" s="495">
        <v>5</v>
      </c>
      <c r="L32" s="495">
        <v>349000</v>
      </c>
      <c r="M32" s="577">
        <f>13800*0.9</f>
        <v>12420</v>
      </c>
      <c r="N32" s="495" t="s">
        <v>683</v>
      </c>
      <c r="O32" s="495" t="s">
        <v>683</v>
      </c>
      <c r="P32" s="495" t="s">
        <v>683</v>
      </c>
      <c r="Q32" s="495" t="s">
        <v>576</v>
      </c>
      <c r="R32" s="492" t="s">
        <v>433</v>
      </c>
      <c r="S32" s="492" t="s">
        <v>370</v>
      </c>
    </row>
    <row r="33" spans="1:19" x14ac:dyDescent="0.2">
      <c r="A33" s="515" t="s">
        <v>567</v>
      </c>
      <c r="B33" s="580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77"/>
      <c r="N33" s="517"/>
      <c r="O33" s="517"/>
      <c r="P33" s="517"/>
      <c r="Q33" s="516"/>
      <c r="R33" s="516"/>
      <c r="S33" s="518"/>
    </row>
    <row r="34" spans="1:19" s="519" customFormat="1" ht="12.75" x14ac:dyDescent="0.2">
      <c r="A34" s="491" t="s">
        <v>8</v>
      </c>
      <c r="B34" s="581" t="s">
        <v>568</v>
      </c>
      <c r="C34" s="491"/>
      <c r="D34" s="491" t="s">
        <v>412</v>
      </c>
      <c r="E34" s="491" t="s">
        <v>410</v>
      </c>
      <c r="F34" s="491"/>
      <c r="G34" s="491"/>
      <c r="H34" s="491"/>
      <c r="I34" s="491"/>
      <c r="J34" s="491"/>
      <c r="K34" s="491"/>
      <c r="L34" s="491"/>
      <c r="M34" s="577"/>
      <c r="N34" s="491"/>
      <c r="O34" s="491"/>
      <c r="P34" s="491"/>
      <c r="Q34" s="490" t="s">
        <v>569</v>
      </c>
      <c r="R34" s="490" t="s">
        <v>424</v>
      </c>
      <c r="S34" s="491" t="s">
        <v>425</v>
      </c>
    </row>
    <row r="35" spans="1:19" ht="36" x14ac:dyDescent="0.2">
      <c r="A35" s="491">
        <v>1</v>
      </c>
      <c r="B35" s="585" t="s">
        <v>92</v>
      </c>
      <c r="C35" s="492" t="s">
        <v>570</v>
      </c>
      <c r="D35" s="495" t="s">
        <v>571</v>
      </c>
      <c r="E35" s="495" t="s">
        <v>572</v>
      </c>
      <c r="F35" s="492"/>
      <c r="G35" s="506">
        <v>4400</v>
      </c>
      <c r="H35" s="506"/>
      <c r="I35" s="506">
        <v>2013</v>
      </c>
      <c r="J35" s="492"/>
      <c r="K35" s="492">
        <v>1</v>
      </c>
      <c r="L35" s="492"/>
      <c r="M35" s="577">
        <f>241775*0.95</f>
        <v>229686.25</v>
      </c>
      <c r="N35" s="495" t="s">
        <v>634</v>
      </c>
      <c r="O35" s="495" t="s">
        <v>634</v>
      </c>
      <c r="P35" s="495" t="s">
        <v>634</v>
      </c>
      <c r="Q35" s="495" t="s">
        <v>455</v>
      </c>
      <c r="R35" s="492" t="s">
        <v>370</v>
      </c>
      <c r="S35" s="492" t="s">
        <v>433</v>
      </c>
    </row>
    <row r="36" spans="1:19" ht="36" x14ac:dyDescent="0.2">
      <c r="A36" s="491">
        <v>2</v>
      </c>
      <c r="B36" s="585" t="s">
        <v>92</v>
      </c>
      <c r="C36" s="492" t="s">
        <v>632</v>
      </c>
      <c r="D36" s="495" t="s">
        <v>571</v>
      </c>
      <c r="E36" s="492" t="s">
        <v>572</v>
      </c>
      <c r="F36" s="492"/>
      <c r="G36" s="492">
        <v>3120</v>
      </c>
      <c r="H36" s="492"/>
      <c r="I36" s="492">
        <v>1992</v>
      </c>
      <c r="J36" s="492"/>
      <c r="K36" s="492">
        <v>1</v>
      </c>
      <c r="L36" s="492"/>
      <c r="M36" s="577">
        <f>142557*0.95</f>
        <v>135429.15</v>
      </c>
      <c r="N36" s="495" t="s">
        <v>633</v>
      </c>
      <c r="O36" s="495" t="s">
        <v>633</v>
      </c>
      <c r="P36" s="495" t="s">
        <v>633</v>
      </c>
      <c r="Q36" s="495" t="s">
        <v>455</v>
      </c>
      <c r="R36" s="715" t="s">
        <v>444</v>
      </c>
      <c r="S36" s="716"/>
    </row>
    <row r="37" spans="1:19" x14ac:dyDescent="0.2">
      <c r="M37" s="578">
        <f>SUM(M3:M36)</f>
        <v>1506982.4</v>
      </c>
    </row>
  </sheetData>
  <mergeCells count="13">
    <mergeCell ref="R16:S16"/>
    <mergeCell ref="R26:S26"/>
    <mergeCell ref="R36:S36"/>
    <mergeCell ref="R1:S1"/>
    <mergeCell ref="R4:S4"/>
    <mergeCell ref="R10:S10"/>
    <mergeCell ref="R11:S11"/>
    <mergeCell ref="R12:S12"/>
    <mergeCell ref="R13:S13"/>
    <mergeCell ref="R18:S18"/>
    <mergeCell ref="R21:S21"/>
    <mergeCell ref="R22:S22"/>
    <mergeCell ref="R23:S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64"/>
  <sheetViews>
    <sheetView workbookViewId="0">
      <selection activeCell="G54" sqref="G54"/>
    </sheetView>
  </sheetViews>
  <sheetFormatPr defaultRowHeight="12.75" x14ac:dyDescent="0.2"/>
  <cols>
    <col min="1" max="1" width="5.5703125" style="39" customWidth="1"/>
    <col min="2" max="2" width="21.5703125" style="42" customWidth="1"/>
    <col min="3" max="3" width="21.42578125" style="36" customWidth="1"/>
    <col min="4" max="4" width="21.85546875" style="36" customWidth="1"/>
    <col min="5" max="5" width="10.85546875" style="36" customWidth="1"/>
    <col min="6" max="6" width="16.42578125" style="36" customWidth="1"/>
    <col min="7" max="7" width="15.140625" style="36" bestFit="1" customWidth="1"/>
    <col min="8" max="9" width="9.140625" style="36"/>
    <col min="10" max="10" width="10.5703125" style="36" bestFit="1" customWidth="1"/>
    <col min="11" max="16384" width="9.140625" style="36"/>
  </cols>
  <sheetData>
    <row r="1" spans="1:14" x14ac:dyDescent="0.2">
      <c r="B1" s="210" t="s">
        <v>687</v>
      </c>
    </row>
    <row r="2" spans="1:14" x14ac:dyDescent="0.2">
      <c r="A2" s="722" t="s">
        <v>88</v>
      </c>
      <c r="B2" s="735" t="s">
        <v>238</v>
      </c>
      <c r="C2" s="731" t="s">
        <v>81</v>
      </c>
      <c r="D2" s="731" t="s">
        <v>82</v>
      </c>
      <c r="E2" s="731" t="s">
        <v>20</v>
      </c>
      <c r="F2" s="731" t="s">
        <v>1</v>
      </c>
    </row>
    <row r="3" spans="1:14" x14ac:dyDescent="0.2">
      <c r="A3" s="722"/>
      <c r="B3" s="735"/>
      <c r="C3" s="731"/>
      <c r="D3" s="731"/>
      <c r="E3" s="731"/>
      <c r="F3" s="731"/>
    </row>
    <row r="4" spans="1:14" x14ac:dyDescent="0.2">
      <c r="A4" s="722">
        <v>1</v>
      </c>
      <c r="B4" s="733" t="str">
        <f>'1-wykaz jedn.'!B2</f>
        <v>1. Starostwo Powiatowe w Opocznie</v>
      </c>
      <c r="C4" s="631" t="s">
        <v>255</v>
      </c>
      <c r="D4" s="632" t="s">
        <v>258</v>
      </c>
      <c r="E4" s="633"/>
      <c r="F4" s="487">
        <v>5633.11</v>
      </c>
      <c r="G4" s="64">
        <f>SUM(F4:F7)</f>
        <v>70565.88</v>
      </c>
    </row>
    <row r="5" spans="1:14" x14ac:dyDescent="0.2">
      <c r="A5" s="722"/>
      <c r="B5" s="733"/>
      <c r="C5" s="65" t="s">
        <v>256</v>
      </c>
      <c r="D5" s="67" t="s">
        <v>258</v>
      </c>
      <c r="E5" s="30"/>
      <c r="F5" s="35">
        <v>8023.53</v>
      </c>
      <c r="G5" s="66"/>
    </row>
    <row r="6" spans="1:14" x14ac:dyDescent="0.2">
      <c r="A6" s="722"/>
      <c r="B6" s="733"/>
      <c r="C6" s="65" t="s">
        <v>257</v>
      </c>
      <c r="D6" s="67" t="s">
        <v>258</v>
      </c>
      <c r="E6" s="30"/>
      <c r="F6" s="35">
        <v>10897.37</v>
      </c>
      <c r="G6" s="66"/>
    </row>
    <row r="7" spans="1:14" x14ac:dyDescent="0.2">
      <c r="A7" s="722"/>
      <c r="B7" s="733"/>
      <c r="C7" s="63" t="s">
        <v>349</v>
      </c>
      <c r="D7" s="435" t="s">
        <v>350</v>
      </c>
      <c r="E7" s="30"/>
      <c r="F7" s="35">
        <v>46011.87</v>
      </c>
      <c r="G7" s="66"/>
    </row>
    <row r="8" spans="1:14" x14ac:dyDescent="0.2">
      <c r="A8" s="722">
        <v>2</v>
      </c>
      <c r="B8" s="729" t="str">
        <f>'1-wykaz jedn.'!B3</f>
        <v>2. Dom Pomocy Społecznej dla Dorosłych w Drzewicy</v>
      </c>
      <c r="C8" s="43" t="s">
        <v>90</v>
      </c>
      <c r="D8" s="736" t="s">
        <v>89</v>
      </c>
      <c r="E8" s="30">
        <v>1975</v>
      </c>
      <c r="F8" s="35">
        <v>69464.789999999994</v>
      </c>
      <c r="G8" s="752">
        <f>F8+F9+F10+F11+F12+F13</f>
        <v>1336472.6300000001</v>
      </c>
    </row>
    <row r="9" spans="1:14" x14ac:dyDescent="0.2">
      <c r="A9" s="722"/>
      <c r="B9" s="729"/>
      <c r="C9" s="43" t="s">
        <v>90</v>
      </c>
      <c r="D9" s="737"/>
      <c r="E9" s="30">
        <v>2020</v>
      </c>
      <c r="F9" s="35">
        <v>30000</v>
      </c>
      <c r="G9" s="752"/>
    </row>
    <row r="10" spans="1:14" x14ac:dyDescent="0.2">
      <c r="A10" s="722"/>
      <c r="B10" s="729"/>
      <c r="C10" s="43" t="s">
        <v>140</v>
      </c>
      <c r="D10" s="737"/>
      <c r="E10" s="30">
        <v>2020</v>
      </c>
      <c r="F10" s="35">
        <v>819005.63</v>
      </c>
      <c r="G10" s="752"/>
    </row>
    <row r="11" spans="1:14" x14ac:dyDescent="0.2">
      <c r="A11" s="722"/>
      <c r="B11" s="729"/>
      <c r="C11" s="43" t="s">
        <v>401</v>
      </c>
      <c r="D11" s="737"/>
      <c r="E11" s="30">
        <v>2020</v>
      </c>
      <c r="F11" s="35">
        <v>93888.68</v>
      </c>
      <c r="G11" s="752"/>
    </row>
    <row r="12" spans="1:14" x14ac:dyDescent="0.2">
      <c r="A12" s="722"/>
      <c r="B12" s="729"/>
      <c r="C12" s="43" t="s">
        <v>402</v>
      </c>
      <c r="D12" s="737"/>
      <c r="E12" s="30">
        <v>2020</v>
      </c>
      <c r="F12" s="35">
        <v>219535.47</v>
      </c>
      <c r="G12" s="752"/>
    </row>
    <row r="13" spans="1:14" ht="25.5" x14ac:dyDescent="0.2">
      <c r="A13" s="722"/>
      <c r="B13" s="732"/>
      <c r="C13" s="635" t="s">
        <v>403</v>
      </c>
      <c r="D13" s="738"/>
      <c r="E13" s="636">
        <v>2020</v>
      </c>
      <c r="F13" s="637">
        <v>104578.06</v>
      </c>
      <c r="G13" s="753"/>
    </row>
    <row r="14" spans="1:14" ht="63.75" customHeight="1" x14ac:dyDescent="0.2">
      <c r="A14" s="622">
        <v>3</v>
      </c>
      <c r="B14" s="634" t="s">
        <v>79</v>
      </c>
      <c r="C14" s="730" t="s">
        <v>93</v>
      </c>
      <c r="D14" s="730"/>
      <c r="E14" s="730"/>
      <c r="F14" s="730"/>
      <c r="G14" s="82"/>
      <c r="N14" s="641"/>
    </row>
    <row r="15" spans="1:14" ht="48" customHeight="1" x14ac:dyDescent="0.2">
      <c r="A15" s="622">
        <v>4</v>
      </c>
      <c r="B15" s="624" t="s">
        <v>117</v>
      </c>
      <c r="C15" s="730" t="s">
        <v>93</v>
      </c>
      <c r="D15" s="730"/>
      <c r="E15" s="730"/>
      <c r="F15" s="730"/>
      <c r="G15" s="82"/>
    </row>
    <row r="16" spans="1:14" ht="19.5" customHeight="1" x14ac:dyDescent="0.2">
      <c r="A16" s="722">
        <v>5</v>
      </c>
      <c r="B16" s="729" t="s">
        <v>34</v>
      </c>
      <c r="C16" s="638" t="s">
        <v>84</v>
      </c>
      <c r="D16" s="639" t="s">
        <v>85</v>
      </c>
      <c r="E16" s="80"/>
      <c r="F16" s="640">
        <v>1169.54</v>
      </c>
      <c r="G16" s="720">
        <f>F16+F17+F18</f>
        <v>15853.58</v>
      </c>
    </row>
    <row r="17" spans="1:7" ht="16.5" customHeight="1" x14ac:dyDescent="0.2">
      <c r="A17" s="725"/>
      <c r="B17" s="739"/>
      <c r="C17" s="53" t="s">
        <v>83</v>
      </c>
      <c r="D17" s="31" t="s">
        <v>85</v>
      </c>
      <c r="E17" s="31"/>
      <c r="F17" s="437">
        <v>2377.15</v>
      </c>
      <c r="G17" s="721"/>
    </row>
    <row r="18" spans="1:7" x14ac:dyDescent="0.2">
      <c r="A18" s="725"/>
      <c r="B18" s="739"/>
      <c r="C18" s="467" t="s">
        <v>83</v>
      </c>
      <c r="D18" s="421" t="s">
        <v>85</v>
      </c>
      <c r="E18" s="458"/>
      <c r="F18" s="468">
        <v>12306.89</v>
      </c>
      <c r="G18" s="721"/>
    </row>
    <row r="19" spans="1:7" ht="14.25" customHeight="1" x14ac:dyDescent="0.2">
      <c r="A19" s="722">
        <v>6</v>
      </c>
      <c r="B19" s="729" t="s">
        <v>118</v>
      </c>
      <c r="C19" s="470" t="s">
        <v>371</v>
      </c>
      <c r="D19" s="470" t="s">
        <v>372</v>
      </c>
      <c r="E19" s="459"/>
      <c r="F19" s="469">
        <v>940</v>
      </c>
      <c r="G19" s="754">
        <f>F19+F20+F21+F22+F23+F24</f>
        <v>73341.75</v>
      </c>
    </row>
    <row r="20" spans="1:7" ht="25.5" customHeight="1" x14ac:dyDescent="0.2">
      <c r="A20" s="722"/>
      <c r="B20" s="729"/>
      <c r="C20" s="470" t="s">
        <v>373</v>
      </c>
      <c r="D20" s="470" t="s">
        <v>372</v>
      </c>
      <c r="E20" s="459"/>
      <c r="F20" s="469">
        <v>896</v>
      </c>
      <c r="G20" s="755"/>
    </row>
    <row r="21" spans="1:7" ht="15.75" customHeight="1" x14ac:dyDescent="0.2">
      <c r="A21" s="725"/>
      <c r="B21" s="739"/>
      <c r="C21" s="470" t="s">
        <v>374</v>
      </c>
      <c r="D21" s="470" t="s">
        <v>375</v>
      </c>
      <c r="E21" s="459"/>
      <c r="F21" s="469">
        <v>41183.589999999997</v>
      </c>
      <c r="G21" s="755"/>
    </row>
    <row r="22" spans="1:7" ht="15.75" customHeight="1" x14ac:dyDescent="0.2">
      <c r="A22" s="725"/>
      <c r="B22" s="739"/>
      <c r="C22" s="470" t="s">
        <v>374</v>
      </c>
      <c r="D22" s="470" t="s">
        <v>375</v>
      </c>
      <c r="E22" s="459"/>
      <c r="F22" s="469">
        <v>23782.81</v>
      </c>
      <c r="G22" s="755"/>
    </row>
    <row r="23" spans="1:7" ht="25.5" customHeight="1" x14ac:dyDescent="0.2">
      <c r="A23" s="725"/>
      <c r="B23" s="739"/>
      <c r="C23" s="470" t="s">
        <v>376</v>
      </c>
      <c r="D23" s="470" t="s">
        <v>375</v>
      </c>
      <c r="E23" s="459"/>
      <c r="F23" s="469">
        <v>5452.55</v>
      </c>
      <c r="G23" s="755"/>
    </row>
    <row r="24" spans="1:7" ht="15.75" customHeight="1" thickBot="1" x14ac:dyDescent="0.25">
      <c r="A24" s="725"/>
      <c r="B24" s="739"/>
      <c r="C24" s="470" t="s">
        <v>377</v>
      </c>
      <c r="D24" s="470" t="s">
        <v>375</v>
      </c>
      <c r="E24" s="459"/>
      <c r="F24" s="469">
        <v>1086.8</v>
      </c>
      <c r="G24" s="756"/>
    </row>
    <row r="25" spans="1:7" ht="33.75" customHeight="1" x14ac:dyDescent="0.2">
      <c r="A25" s="757">
        <v>7</v>
      </c>
      <c r="B25" s="740" t="str">
        <f>'1-wykaz jedn.'!B8</f>
        <v>7.I  Liceum Ogólnokształcące im. Stefana Żeromskiego w Opocznie</v>
      </c>
      <c r="C25" s="30" t="s">
        <v>140</v>
      </c>
      <c r="D25" s="30" t="s">
        <v>37</v>
      </c>
      <c r="E25" s="30" t="s">
        <v>70</v>
      </c>
      <c r="F25" s="45">
        <v>43362</v>
      </c>
      <c r="G25" s="726">
        <f>SUM(F25:F31)</f>
        <v>2043223.01</v>
      </c>
    </row>
    <row r="26" spans="1:7" ht="33" customHeight="1" x14ac:dyDescent="0.2">
      <c r="A26" s="758"/>
      <c r="B26" s="741"/>
      <c r="C26" s="30" t="s">
        <v>141</v>
      </c>
      <c r="D26" s="30" t="s">
        <v>37</v>
      </c>
      <c r="E26" s="30">
        <v>2005</v>
      </c>
      <c r="F26" s="45">
        <v>76990.63</v>
      </c>
      <c r="G26" s="755"/>
    </row>
    <row r="27" spans="1:7" ht="33.75" customHeight="1" x14ac:dyDescent="0.2">
      <c r="A27" s="758"/>
      <c r="B27" s="741"/>
      <c r="C27" s="30" t="s">
        <v>142</v>
      </c>
      <c r="D27" s="30" t="s">
        <v>37</v>
      </c>
      <c r="E27" s="30">
        <v>2005</v>
      </c>
      <c r="F27" s="45">
        <v>12175.6</v>
      </c>
      <c r="G27" s="755"/>
    </row>
    <row r="28" spans="1:7" ht="27" customHeight="1" x14ac:dyDescent="0.2">
      <c r="A28" s="758"/>
      <c r="B28" s="741"/>
      <c r="C28" s="30" t="s">
        <v>83</v>
      </c>
      <c r="D28" s="30" t="s">
        <v>37</v>
      </c>
      <c r="E28" s="30">
        <v>2009</v>
      </c>
      <c r="F28" s="45">
        <v>29804.6</v>
      </c>
      <c r="G28" s="755"/>
    </row>
    <row r="29" spans="1:7" ht="30.75" customHeight="1" x14ac:dyDescent="0.2">
      <c r="A29" s="758"/>
      <c r="B29" s="741"/>
      <c r="C29" s="30" t="s">
        <v>262</v>
      </c>
      <c r="D29" s="30" t="s">
        <v>37</v>
      </c>
      <c r="E29" s="30">
        <v>2014</v>
      </c>
      <c r="F29" s="78">
        <v>151000</v>
      </c>
      <c r="G29" s="755"/>
    </row>
    <row r="30" spans="1:7" ht="27.75" customHeight="1" x14ac:dyDescent="0.2">
      <c r="A30" s="758"/>
      <c r="B30" s="741"/>
      <c r="C30" s="30" t="s">
        <v>143</v>
      </c>
      <c r="D30" s="30" t="s">
        <v>37</v>
      </c>
      <c r="E30" s="30">
        <v>2014</v>
      </c>
      <c r="F30" s="78">
        <v>1638870.18</v>
      </c>
      <c r="G30" s="755"/>
    </row>
    <row r="31" spans="1:7" ht="27.75" customHeight="1" thickBot="1" x14ac:dyDescent="0.25">
      <c r="A31" s="759"/>
      <c r="B31" s="742"/>
      <c r="C31" s="486" t="s">
        <v>393</v>
      </c>
      <c r="D31" s="475" t="s">
        <v>37</v>
      </c>
      <c r="E31" s="486">
        <v>2020</v>
      </c>
      <c r="F31" s="642">
        <v>91020</v>
      </c>
      <c r="G31" s="756"/>
    </row>
    <row r="32" spans="1:7" ht="29.25" customHeight="1" x14ac:dyDescent="0.2">
      <c r="A32" s="722">
        <v>8</v>
      </c>
      <c r="B32" s="734" t="s">
        <v>38</v>
      </c>
      <c r="C32" s="43" t="s">
        <v>119</v>
      </c>
      <c r="D32" s="43" t="s">
        <v>120</v>
      </c>
      <c r="E32" s="30">
        <v>2008</v>
      </c>
      <c r="F32" s="35">
        <v>1817966.53</v>
      </c>
      <c r="G32" s="726">
        <f>F32+F33</f>
        <v>1823180.69</v>
      </c>
    </row>
    <row r="33" spans="1:10" ht="33" customHeight="1" x14ac:dyDescent="0.2">
      <c r="A33" s="722"/>
      <c r="B33" s="734"/>
      <c r="C33" s="43" t="s">
        <v>121</v>
      </c>
      <c r="D33" s="43" t="s">
        <v>120</v>
      </c>
      <c r="E33" s="30">
        <v>1977</v>
      </c>
      <c r="F33" s="35">
        <v>5214.16</v>
      </c>
      <c r="G33" s="727"/>
    </row>
    <row r="34" spans="1:10" ht="47.25" customHeight="1" x14ac:dyDescent="0.2">
      <c r="A34" s="81">
        <v>9</v>
      </c>
      <c r="B34" s="77" t="s">
        <v>39</v>
      </c>
      <c r="C34" s="30" t="s">
        <v>405</v>
      </c>
      <c r="D34" s="476"/>
      <c r="E34" s="476"/>
      <c r="F34" s="469">
        <v>4003.65</v>
      </c>
      <c r="G34" s="530">
        <f>F34</f>
        <v>4003.65</v>
      </c>
    </row>
    <row r="35" spans="1:10" ht="38.25" customHeight="1" x14ac:dyDescent="0.2">
      <c r="A35" s="745">
        <v>10</v>
      </c>
      <c r="B35" s="732" t="str">
        <f>'1-wykaz jedn.'!B11</f>
        <v>10. Powatowe Centrum Kształcenia Zawodowego i Ustawicznego w Mroczkowie Gościnnym</v>
      </c>
      <c r="C35" s="79" t="s">
        <v>112</v>
      </c>
      <c r="D35" s="79" t="s">
        <v>114</v>
      </c>
      <c r="E35" s="80">
        <v>1974</v>
      </c>
      <c r="F35" s="528">
        <v>4950</v>
      </c>
      <c r="G35" s="749">
        <f>F35+F36+F37+F38+F39+F40+F41</f>
        <v>718858.41</v>
      </c>
      <c r="H35" s="37"/>
    </row>
    <row r="36" spans="1:10" ht="28.5" customHeight="1" x14ac:dyDescent="0.2">
      <c r="A36" s="746"/>
      <c r="B36" s="743"/>
      <c r="C36" s="451" t="s">
        <v>113</v>
      </c>
      <c r="D36" s="451" t="s">
        <v>114</v>
      </c>
      <c r="E36" s="430">
        <v>1949</v>
      </c>
      <c r="F36" s="529">
        <v>4640</v>
      </c>
      <c r="G36" s="750"/>
      <c r="H36" s="37"/>
    </row>
    <row r="37" spans="1:10" ht="28.5" customHeight="1" x14ac:dyDescent="0.2">
      <c r="A37" s="747"/>
      <c r="B37" s="738"/>
      <c r="C37" s="451" t="s">
        <v>119</v>
      </c>
      <c r="D37" s="451" t="s">
        <v>114</v>
      </c>
      <c r="E37" s="465">
        <v>2012</v>
      </c>
      <c r="F37" s="529">
        <v>9070</v>
      </c>
      <c r="G37" s="750"/>
      <c r="H37" s="37"/>
    </row>
    <row r="38" spans="1:10" ht="28.5" customHeight="1" x14ac:dyDescent="0.2">
      <c r="A38" s="747"/>
      <c r="B38" s="738"/>
      <c r="C38" s="451" t="s">
        <v>384</v>
      </c>
      <c r="D38" s="451" t="s">
        <v>114</v>
      </c>
      <c r="E38" s="465">
        <v>2020</v>
      </c>
      <c r="F38" s="529">
        <v>125287.65</v>
      </c>
      <c r="G38" s="750"/>
      <c r="H38" s="37"/>
    </row>
    <row r="39" spans="1:10" ht="28.5" customHeight="1" x14ac:dyDescent="0.2">
      <c r="A39" s="747"/>
      <c r="B39" s="738"/>
      <c r="C39" s="451" t="s">
        <v>385</v>
      </c>
      <c r="D39" s="451" t="s">
        <v>114</v>
      </c>
      <c r="E39" s="465">
        <v>2020</v>
      </c>
      <c r="F39" s="529">
        <v>531534.61</v>
      </c>
      <c r="G39" s="750"/>
      <c r="H39" s="37"/>
    </row>
    <row r="40" spans="1:10" ht="28.5" customHeight="1" x14ac:dyDescent="0.2">
      <c r="A40" s="747"/>
      <c r="B40" s="738"/>
      <c r="C40" s="451" t="s">
        <v>386</v>
      </c>
      <c r="D40" s="451" t="s">
        <v>114</v>
      </c>
      <c r="E40" s="465">
        <v>2020</v>
      </c>
      <c r="F40" s="529">
        <v>38836.15</v>
      </c>
      <c r="G40" s="750"/>
      <c r="H40" s="37"/>
    </row>
    <row r="41" spans="1:10" ht="28.5" customHeight="1" x14ac:dyDescent="0.2">
      <c r="A41" s="748"/>
      <c r="B41" s="744"/>
      <c r="C41" s="451" t="s">
        <v>387</v>
      </c>
      <c r="D41" s="451" t="s">
        <v>114</v>
      </c>
      <c r="E41" s="465">
        <v>1974</v>
      </c>
      <c r="F41" s="529">
        <v>4540</v>
      </c>
      <c r="G41" s="751"/>
      <c r="H41" s="37"/>
    </row>
    <row r="42" spans="1:10" ht="25.5" customHeight="1" x14ac:dyDescent="0.2">
      <c r="A42" s="722">
        <v>11</v>
      </c>
      <c r="B42" s="723" t="str">
        <f>'1-wykaz jedn.'!B12</f>
        <v>11. Specjalny Ośrodek Szkolno-Wychowawczy "Centrum Edukacji i Rozwoju" w Opocznie</v>
      </c>
      <c r="C42" s="28" t="s">
        <v>148</v>
      </c>
      <c r="D42" s="28" t="s">
        <v>149</v>
      </c>
      <c r="E42" s="38">
        <v>2013</v>
      </c>
      <c r="F42" s="478">
        <v>379397.77</v>
      </c>
      <c r="G42" s="720">
        <f>F42+F43+F44+F45+F46+F47+F48</f>
        <v>800083.07</v>
      </c>
    </row>
    <row r="43" spans="1:10" ht="25.5" x14ac:dyDescent="0.2">
      <c r="A43" s="722"/>
      <c r="B43" s="723"/>
      <c r="C43" s="58" t="s">
        <v>125</v>
      </c>
      <c r="D43" s="28" t="s">
        <v>150</v>
      </c>
      <c r="E43" s="38">
        <v>2010</v>
      </c>
      <c r="F43" s="478">
        <v>26049.8</v>
      </c>
      <c r="G43" s="721"/>
    </row>
    <row r="44" spans="1:10" ht="25.5" x14ac:dyDescent="0.2">
      <c r="A44" s="722"/>
      <c r="B44" s="723"/>
      <c r="C44" s="58" t="s">
        <v>152</v>
      </c>
      <c r="D44" s="28" t="s">
        <v>151</v>
      </c>
      <c r="E44" s="38">
        <v>1992</v>
      </c>
      <c r="F44" s="478">
        <v>978</v>
      </c>
      <c r="G44" s="721"/>
    </row>
    <row r="45" spans="1:10" ht="30" customHeight="1" x14ac:dyDescent="0.2">
      <c r="A45" s="725"/>
      <c r="B45" s="724"/>
      <c r="C45" s="30" t="s">
        <v>144</v>
      </c>
      <c r="D45" s="479" t="s">
        <v>31</v>
      </c>
      <c r="E45" s="30"/>
      <c r="F45" s="78">
        <v>22188</v>
      </c>
      <c r="G45" s="721"/>
    </row>
    <row r="46" spans="1:10" ht="27.75" customHeight="1" x14ac:dyDescent="0.2">
      <c r="A46" s="725"/>
      <c r="B46" s="724"/>
      <c r="C46" s="30" t="s">
        <v>146</v>
      </c>
      <c r="D46" s="479" t="s">
        <v>31</v>
      </c>
      <c r="E46" s="30">
        <v>2018</v>
      </c>
      <c r="F46" s="78">
        <v>87913.64</v>
      </c>
      <c r="G46" s="721"/>
    </row>
    <row r="47" spans="1:10" ht="30.75" customHeight="1" x14ac:dyDescent="0.2">
      <c r="A47" s="725"/>
      <c r="B47" s="724"/>
      <c r="C47" s="30" t="s">
        <v>146</v>
      </c>
      <c r="D47" s="479" t="s">
        <v>145</v>
      </c>
      <c r="E47" s="30">
        <v>2012</v>
      </c>
      <c r="F47" s="78">
        <v>59901</v>
      </c>
      <c r="G47" s="721"/>
      <c r="J47" s="71"/>
    </row>
    <row r="48" spans="1:10" ht="29.25" customHeight="1" x14ac:dyDescent="0.2">
      <c r="A48" s="725"/>
      <c r="B48" s="724"/>
      <c r="C48" s="30" t="s">
        <v>147</v>
      </c>
      <c r="D48" s="479" t="s">
        <v>31</v>
      </c>
      <c r="E48" s="30">
        <v>2006</v>
      </c>
      <c r="F48" s="78">
        <v>223654.86</v>
      </c>
      <c r="G48" s="721"/>
    </row>
    <row r="49" spans="1:7" ht="25.5" x14ac:dyDescent="0.2">
      <c r="A49" s="622">
        <v>12</v>
      </c>
      <c r="B49" s="623" t="s">
        <v>124</v>
      </c>
      <c r="C49" s="43" t="s">
        <v>125</v>
      </c>
      <c r="D49" s="43" t="s">
        <v>126</v>
      </c>
      <c r="E49" s="46">
        <v>2002</v>
      </c>
      <c r="F49" s="437">
        <v>1000</v>
      </c>
      <c r="G49" s="643">
        <v>1000</v>
      </c>
    </row>
    <row r="50" spans="1:7" x14ac:dyDescent="0.2">
      <c r="A50" s="722">
        <v>13</v>
      </c>
      <c r="B50" s="729" t="s">
        <v>129</v>
      </c>
      <c r="C50" s="43" t="s">
        <v>130</v>
      </c>
      <c r="D50" s="31" t="s">
        <v>131</v>
      </c>
      <c r="E50" s="46">
        <v>2012</v>
      </c>
      <c r="F50" s="44">
        <v>613017.18000000005</v>
      </c>
      <c r="G50" s="82"/>
    </row>
    <row r="51" spans="1:7" x14ac:dyDescent="0.2">
      <c r="A51" s="722"/>
      <c r="B51" s="729"/>
      <c r="C51" s="43" t="s">
        <v>132</v>
      </c>
      <c r="D51" s="31" t="s">
        <v>131</v>
      </c>
      <c r="E51" s="46">
        <v>2012</v>
      </c>
      <c r="F51" s="44">
        <v>177527.78</v>
      </c>
      <c r="G51" s="82"/>
    </row>
    <row r="52" spans="1:7" x14ac:dyDescent="0.2">
      <c r="A52" s="722"/>
      <c r="B52" s="729"/>
      <c r="C52" s="43" t="s">
        <v>133</v>
      </c>
      <c r="D52" s="31" t="s">
        <v>131</v>
      </c>
      <c r="E52" s="46">
        <v>2012</v>
      </c>
      <c r="F52" s="44">
        <v>138679.23000000001</v>
      </c>
      <c r="G52" s="424">
        <f>F50+F51+F52</f>
        <v>929224.19000000006</v>
      </c>
    </row>
    <row r="53" spans="1:7" ht="50.25" customHeight="1" x14ac:dyDescent="0.2">
      <c r="A53" s="622">
        <v>14</v>
      </c>
      <c r="B53" s="623" t="str">
        <f>'1-wykaz jedn.'!B15</f>
        <v>14. Powiatowa Placówka Opiekuńczo-Wychowawcza "Przystań" w Żarnowie</v>
      </c>
      <c r="C53" s="43"/>
      <c r="D53" s="31" t="s">
        <v>93</v>
      </c>
      <c r="E53" s="46"/>
      <c r="F53" s="44"/>
      <c r="G53" s="424"/>
    </row>
    <row r="54" spans="1:7" ht="63.75" x14ac:dyDescent="0.2">
      <c r="A54" s="622">
        <v>15</v>
      </c>
      <c r="B54" s="623" t="str">
        <f>'1-wykaz jedn.'!B16</f>
        <v>15. Powiatowa Placówka Opiekuńczo-Wychowawcza "Pałacyk" w Mroczkowie Gościnnym</v>
      </c>
      <c r="C54" s="43"/>
      <c r="D54" s="31" t="s">
        <v>93</v>
      </c>
      <c r="E54" s="46"/>
      <c r="F54" s="425"/>
      <c r="G54" s="82"/>
    </row>
    <row r="55" spans="1:7" ht="13.5" thickBot="1" x14ac:dyDescent="0.25">
      <c r="B55" s="47"/>
      <c r="C55" s="48"/>
      <c r="D55" s="49"/>
      <c r="E55" s="50"/>
      <c r="F55" s="422" t="s">
        <v>239</v>
      </c>
      <c r="G55" s="423">
        <f>SUM(G4:G54)</f>
        <v>7815806.8600000022</v>
      </c>
    </row>
    <row r="56" spans="1:7" x14ac:dyDescent="0.2">
      <c r="B56" s="47"/>
      <c r="C56" s="48"/>
      <c r="D56" s="49"/>
      <c r="E56" s="50"/>
      <c r="F56" s="51"/>
    </row>
    <row r="57" spans="1:7" x14ac:dyDescent="0.2">
      <c r="B57" s="47"/>
      <c r="C57" s="48"/>
      <c r="D57" s="49"/>
      <c r="E57" s="50"/>
      <c r="F57" s="51"/>
    </row>
    <row r="58" spans="1:7" x14ac:dyDescent="0.2">
      <c r="B58" s="47"/>
      <c r="C58" s="48"/>
      <c r="D58" s="49"/>
      <c r="E58" s="50"/>
      <c r="F58" s="51"/>
    </row>
    <row r="59" spans="1:7" x14ac:dyDescent="0.2">
      <c r="B59" s="47"/>
      <c r="C59" s="48"/>
      <c r="D59" s="49"/>
      <c r="E59" s="50"/>
      <c r="F59" s="51"/>
    </row>
    <row r="60" spans="1:7" x14ac:dyDescent="0.2">
      <c r="B60" s="47"/>
      <c r="C60" s="48"/>
      <c r="D60" s="49"/>
      <c r="E60" s="50"/>
      <c r="F60" s="51"/>
    </row>
    <row r="61" spans="1:7" x14ac:dyDescent="0.2">
      <c r="B61" s="728"/>
      <c r="C61" s="728"/>
      <c r="D61" s="728"/>
      <c r="E61" s="728"/>
      <c r="F61" s="52"/>
    </row>
    <row r="62" spans="1:7" x14ac:dyDescent="0.2">
      <c r="B62" s="40"/>
      <c r="C62" s="41"/>
      <c r="D62" s="41"/>
      <c r="E62" s="41"/>
      <c r="F62" s="41"/>
    </row>
    <row r="63" spans="1:7" x14ac:dyDescent="0.2">
      <c r="B63" s="40"/>
      <c r="C63" s="41"/>
      <c r="D63" s="41"/>
      <c r="E63" s="41"/>
      <c r="F63" s="41"/>
    </row>
    <row r="64" spans="1:7" x14ac:dyDescent="0.2">
      <c r="B64" s="40"/>
      <c r="C64" s="41"/>
      <c r="D64" s="41"/>
      <c r="E64" s="41"/>
      <c r="F64" s="41"/>
    </row>
  </sheetData>
  <mergeCells count="35">
    <mergeCell ref="A19:A24"/>
    <mergeCell ref="G19:G24"/>
    <mergeCell ref="A25:A31"/>
    <mergeCell ref="G25:G31"/>
    <mergeCell ref="G16:G18"/>
    <mergeCell ref="G8:G13"/>
    <mergeCell ref="A2:A3"/>
    <mergeCell ref="D2:D3"/>
    <mergeCell ref="A8:A13"/>
    <mergeCell ref="A4:A7"/>
    <mergeCell ref="A16:A18"/>
    <mergeCell ref="B61:E61"/>
    <mergeCell ref="B50:B52"/>
    <mergeCell ref="C14:F14"/>
    <mergeCell ref="F2:F3"/>
    <mergeCell ref="B8:B13"/>
    <mergeCell ref="C15:F15"/>
    <mergeCell ref="B4:B7"/>
    <mergeCell ref="B32:B33"/>
    <mergeCell ref="E2:E3"/>
    <mergeCell ref="B2:B3"/>
    <mergeCell ref="C2:C3"/>
    <mergeCell ref="D8:D13"/>
    <mergeCell ref="B16:B18"/>
    <mergeCell ref="B19:B24"/>
    <mergeCell ref="B25:B31"/>
    <mergeCell ref="B35:B41"/>
    <mergeCell ref="G42:G48"/>
    <mergeCell ref="A50:A52"/>
    <mergeCell ref="A32:A33"/>
    <mergeCell ref="B42:B48"/>
    <mergeCell ref="A42:A48"/>
    <mergeCell ref="G32:G33"/>
    <mergeCell ref="A35:A41"/>
    <mergeCell ref="G35:G41"/>
  </mergeCells>
  <phoneticPr fontId="19" type="noConversion"/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5"/>
  <sheetViews>
    <sheetView workbookViewId="0">
      <selection activeCell="F499" sqref="F499"/>
    </sheetView>
  </sheetViews>
  <sheetFormatPr defaultRowHeight="12.75" x14ac:dyDescent="0.2"/>
  <cols>
    <col min="1" max="1" width="4.28515625" style="171" customWidth="1"/>
    <col min="2" max="2" width="22" style="171" customWidth="1"/>
    <col min="3" max="3" width="35" style="171" bestFit="1" customWidth="1"/>
    <col min="4" max="4" width="22.7109375" style="171" customWidth="1"/>
    <col min="5" max="5" width="37.28515625" style="171" customWidth="1"/>
    <col min="6" max="6" width="14.28515625" style="171" customWidth="1"/>
    <col min="7" max="16384" width="9.140625" style="171"/>
  </cols>
  <sheetData>
    <row r="1" spans="1:6" ht="18.75" x14ac:dyDescent="0.25">
      <c r="A1" s="766" t="s">
        <v>689</v>
      </c>
      <c r="B1" s="766"/>
      <c r="C1" s="767"/>
      <c r="D1" s="767"/>
      <c r="E1" s="767"/>
      <c r="F1" s="767"/>
    </row>
    <row r="2" spans="1:6" ht="16.5" customHeight="1" x14ac:dyDescent="0.2">
      <c r="A2" s="768"/>
      <c r="B2" s="768"/>
      <c r="C2" s="768"/>
      <c r="D2" s="768"/>
      <c r="E2" s="768"/>
      <c r="F2" s="768"/>
    </row>
    <row r="3" spans="1:6" x14ac:dyDescent="0.2">
      <c r="A3" s="187" t="s">
        <v>7</v>
      </c>
      <c r="B3" s="187" t="s">
        <v>91</v>
      </c>
      <c r="C3" s="769" t="s">
        <v>283</v>
      </c>
      <c r="D3" s="769"/>
      <c r="E3" s="769" t="s">
        <v>284</v>
      </c>
      <c r="F3" s="769"/>
    </row>
    <row r="4" spans="1:6" ht="24" x14ac:dyDescent="0.2">
      <c r="A4" s="188"/>
      <c r="B4" s="583" t="str">
        <f>'1-wykaz jedn.'!B2</f>
        <v>1. Starostwo Powiatowe w Opocznie</v>
      </c>
      <c r="C4" s="188"/>
      <c r="D4" s="188"/>
      <c r="E4" s="188"/>
      <c r="F4" s="188"/>
    </row>
    <row r="5" spans="1:6" ht="36" x14ac:dyDescent="0.2">
      <c r="A5" s="761" t="s">
        <v>3</v>
      </c>
      <c r="B5" s="762" t="str">
        <f>'2-Budynki'!C5</f>
        <v xml:space="preserve">*) Budynek administracyjno-biurowy, ul. Kwiatowa 1a, Opoczno </v>
      </c>
      <c r="C5" s="172" t="s">
        <v>94</v>
      </c>
      <c r="D5" s="189" t="s">
        <v>75</v>
      </c>
      <c r="E5" s="173" t="s">
        <v>690</v>
      </c>
      <c r="F5" s="189" t="s">
        <v>74</v>
      </c>
    </row>
    <row r="6" spans="1:6" ht="24" x14ac:dyDescent="0.2">
      <c r="A6" s="761"/>
      <c r="B6" s="762"/>
      <c r="C6" s="172" t="s">
        <v>96</v>
      </c>
      <c r="D6" s="189" t="s">
        <v>75</v>
      </c>
      <c r="E6" s="173" t="s">
        <v>97</v>
      </c>
      <c r="F6" s="189" t="s">
        <v>75</v>
      </c>
    </row>
    <row r="7" spans="1:6" ht="36" x14ac:dyDescent="0.2">
      <c r="A7" s="761"/>
      <c r="B7" s="762"/>
      <c r="C7" s="172" t="s">
        <v>98</v>
      </c>
      <c r="D7" s="189" t="s">
        <v>75</v>
      </c>
      <c r="E7" s="173" t="s">
        <v>332</v>
      </c>
      <c r="F7" s="189" t="s">
        <v>74</v>
      </c>
    </row>
    <row r="8" spans="1:6" ht="24" x14ac:dyDescent="0.2">
      <c r="A8" s="761"/>
      <c r="B8" s="762"/>
      <c r="C8" s="172" t="s">
        <v>100</v>
      </c>
      <c r="D8" s="189" t="s">
        <v>75</v>
      </c>
      <c r="E8" s="173" t="s">
        <v>273</v>
      </c>
      <c r="F8" s="189" t="s">
        <v>74</v>
      </c>
    </row>
    <row r="9" spans="1:6" ht="36" x14ac:dyDescent="0.2">
      <c r="A9" s="761"/>
      <c r="B9" s="762"/>
      <c r="C9" s="172" t="s">
        <v>102</v>
      </c>
      <c r="D9" s="189" t="s">
        <v>74</v>
      </c>
      <c r="E9" s="173" t="s">
        <v>87</v>
      </c>
      <c r="F9" s="189" t="s">
        <v>134</v>
      </c>
    </row>
    <row r="10" spans="1:6" ht="36" x14ac:dyDescent="0.2">
      <c r="A10" s="761"/>
      <c r="B10" s="762"/>
      <c r="C10" s="172" t="s">
        <v>103</v>
      </c>
      <c r="D10" s="189" t="s">
        <v>74</v>
      </c>
      <c r="E10" s="173" t="s">
        <v>104</v>
      </c>
      <c r="F10" s="189" t="s">
        <v>134</v>
      </c>
    </row>
    <row r="11" spans="1:6" ht="36" x14ac:dyDescent="0.2">
      <c r="A11" s="761"/>
      <c r="B11" s="762"/>
      <c r="C11" s="31" t="s">
        <v>105</v>
      </c>
      <c r="D11" s="189" t="s">
        <v>122</v>
      </c>
      <c r="E11" s="173" t="s">
        <v>106</v>
      </c>
      <c r="F11" s="189" t="s">
        <v>134</v>
      </c>
    </row>
    <row r="12" spans="1:6" ht="24.75" customHeight="1" x14ac:dyDescent="0.2">
      <c r="A12" s="761"/>
      <c r="B12" s="762"/>
      <c r="C12" s="763" t="s">
        <v>107</v>
      </c>
      <c r="D12" s="764" t="s">
        <v>285</v>
      </c>
      <c r="E12" s="173" t="s">
        <v>108</v>
      </c>
      <c r="F12" s="189" t="s">
        <v>75</v>
      </c>
    </row>
    <row r="13" spans="1:6" ht="36" x14ac:dyDescent="0.2">
      <c r="A13" s="761"/>
      <c r="B13" s="762"/>
      <c r="C13" s="763"/>
      <c r="D13" s="764"/>
      <c r="E13" s="173" t="s">
        <v>86</v>
      </c>
      <c r="F13" s="189" t="s">
        <v>134</v>
      </c>
    </row>
    <row r="14" spans="1:6" ht="36" x14ac:dyDescent="0.2">
      <c r="A14" s="761" t="s">
        <v>4</v>
      </c>
      <c r="B14" s="762" t="str">
        <f>'2-Budynki'!C6</f>
        <v>*) Budynek Ośrodka Zdrowia, Kraśnica</v>
      </c>
      <c r="C14" s="172" t="s">
        <v>94</v>
      </c>
      <c r="D14" s="189" t="s">
        <v>75</v>
      </c>
      <c r="E14" s="173" t="s">
        <v>95</v>
      </c>
      <c r="F14" s="189" t="s">
        <v>75</v>
      </c>
    </row>
    <row r="15" spans="1:6" ht="24" x14ac:dyDescent="0.2">
      <c r="A15" s="761"/>
      <c r="B15" s="762"/>
      <c r="C15" s="172" t="s">
        <v>96</v>
      </c>
      <c r="D15" s="189" t="s">
        <v>75</v>
      </c>
      <c r="E15" s="173" t="s">
        <v>97</v>
      </c>
      <c r="F15" s="189" t="s">
        <v>75</v>
      </c>
    </row>
    <row r="16" spans="1:6" ht="36" x14ac:dyDescent="0.2">
      <c r="A16" s="761"/>
      <c r="B16" s="762"/>
      <c r="C16" s="172" t="s">
        <v>98</v>
      </c>
      <c r="D16" s="189" t="s">
        <v>75</v>
      </c>
      <c r="E16" s="173" t="s">
        <v>99</v>
      </c>
      <c r="F16" s="189" t="s">
        <v>75</v>
      </c>
    </row>
    <row r="17" spans="1:6" ht="36" x14ac:dyDescent="0.2">
      <c r="A17" s="761"/>
      <c r="B17" s="762"/>
      <c r="C17" s="172" t="s">
        <v>100</v>
      </c>
      <c r="D17" s="189" t="s">
        <v>75</v>
      </c>
      <c r="E17" s="173" t="s">
        <v>101</v>
      </c>
      <c r="F17" s="189" t="s">
        <v>75</v>
      </c>
    </row>
    <row r="18" spans="1:6" ht="24" x14ac:dyDescent="0.2">
      <c r="A18" s="761"/>
      <c r="B18" s="762"/>
      <c r="C18" s="172" t="s">
        <v>102</v>
      </c>
      <c r="D18" s="189" t="s">
        <v>75</v>
      </c>
      <c r="E18" s="173" t="s">
        <v>87</v>
      </c>
      <c r="F18" s="189" t="s">
        <v>75</v>
      </c>
    </row>
    <row r="19" spans="1:6" ht="24" x14ac:dyDescent="0.2">
      <c r="A19" s="761"/>
      <c r="B19" s="762"/>
      <c r="C19" s="172" t="s">
        <v>103</v>
      </c>
      <c r="D19" s="189" t="s">
        <v>75</v>
      </c>
      <c r="E19" s="173" t="s">
        <v>104</v>
      </c>
      <c r="F19" s="189" t="s">
        <v>75</v>
      </c>
    </row>
    <row r="20" spans="1:6" ht="24" x14ac:dyDescent="0.2">
      <c r="A20" s="761"/>
      <c r="B20" s="762"/>
      <c r="C20" s="31" t="s">
        <v>105</v>
      </c>
      <c r="D20" s="189" t="s">
        <v>75</v>
      </c>
      <c r="E20" s="173" t="s">
        <v>106</v>
      </c>
      <c r="F20" s="189" t="s">
        <v>75</v>
      </c>
    </row>
    <row r="21" spans="1:6" ht="24" x14ac:dyDescent="0.2">
      <c r="A21" s="761"/>
      <c r="B21" s="762"/>
      <c r="C21" s="763" t="s">
        <v>107</v>
      </c>
      <c r="D21" s="764"/>
      <c r="E21" s="173" t="s">
        <v>108</v>
      </c>
      <c r="F21" s="189" t="s">
        <v>75</v>
      </c>
    </row>
    <row r="22" spans="1:6" x14ac:dyDescent="0.2">
      <c r="A22" s="761"/>
      <c r="B22" s="762"/>
      <c r="C22" s="763"/>
      <c r="D22" s="764"/>
      <c r="E22" s="173" t="s">
        <v>86</v>
      </c>
      <c r="F22" s="189" t="s">
        <v>75</v>
      </c>
    </row>
    <row r="23" spans="1:6" ht="36" x14ac:dyDescent="0.2">
      <c r="A23" s="761" t="s">
        <v>5</v>
      </c>
      <c r="B23" s="762" t="str">
        <f>'2-Budynki'!C7</f>
        <v>Budynek główny - Białaczów Piotrkowska21</v>
      </c>
      <c r="C23" s="172" t="s">
        <v>94</v>
      </c>
      <c r="D23" s="189" t="s">
        <v>75</v>
      </c>
      <c r="E23" s="173" t="s">
        <v>95</v>
      </c>
      <c r="F23" s="189" t="s">
        <v>75</v>
      </c>
    </row>
    <row r="24" spans="1:6" ht="24" x14ac:dyDescent="0.2">
      <c r="A24" s="761"/>
      <c r="B24" s="762"/>
      <c r="C24" s="172" t="s">
        <v>96</v>
      </c>
      <c r="D24" s="189" t="s">
        <v>75</v>
      </c>
      <c r="E24" s="173" t="s">
        <v>97</v>
      </c>
      <c r="F24" s="189" t="s">
        <v>75</v>
      </c>
    </row>
    <row r="25" spans="1:6" ht="36" x14ac:dyDescent="0.2">
      <c r="A25" s="761"/>
      <c r="B25" s="762"/>
      <c r="C25" s="172" t="s">
        <v>286</v>
      </c>
      <c r="D25" s="189" t="s">
        <v>110</v>
      </c>
      <c r="E25" s="173" t="s">
        <v>99</v>
      </c>
      <c r="F25" s="189" t="s">
        <v>75</v>
      </c>
    </row>
    <row r="26" spans="1:6" ht="36" x14ac:dyDescent="0.2">
      <c r="A26" s="761"/>
      <c r="B26" s="762"/>
      <c r="C26" s="172" t="s">
        <v>100</v>
      </c>
      <c r="D26" s="189" t="s">
        <v>75</v>
      </c>
      <c r="E26" s="173" t="s">
        <v>101</v>
      </c>
      <c r="F26" s="189" t="s">
        <v>75</v>
      </c>
    </row>
    <row r="27" spans="1:6" ht="24" x14ac:dyDescent="0.2">
      <c r="A27" s="761"/>
      <c r="B27" s="762"/>
      <c r="C27" s="172" t="s">
        <v>102</v>
      </c>
      <c r="D27" s="189" t="s">
        <v>75</v>
      </c>
      <c r="E27" s="173" t="s">
        <v>87</v>
      </c>
      <c r="F27" s="189" t="s">
        <v>75</v>
      </c>
    </row>
    <row r="28" spans="1:6" ht="24" x14ac:dyDescent="0.2">
      <c r="A28" s="761"/>
      <c r="B28" s="762"/>
      <c r="C28" s="172" t="s">
        <v>103</v>
      </c>
      <c r="D28" s="189" t="s">
        <v>75</v>
      </c>
      <c r="E28" s="173" t="s">
        <v>104</v>
      </c>
      <c r="F28" s="189" t="s">
        <v>75</v>
      </c>
    </row>
    <row r="29" spans="1:6" ht="24" x14ac:dyDescent="0.2">
      <c r="A29" s="761"/>
      <c r="B29" s="762"/>
      <c r="C29" s="31" t="s">
        <v>105</v>
      </c>
      <c r="D29" s="189" t="s">
        <v>75</v>
      </c>
      <c r="E29" s="173" t="s">
        <v>106</v>
      </c>
      <c r="F29" s="189" t="s">
        <v>75</v>
      </c>
    </row>
    <row r="30" spans="1:6" ht="24" x14ac:dyDescent="0.2">
      <c r="A30" s="761"/>
      <c r="B30" s="762"/>
      <c r="C30" s="763" t="s">
        <v>107</v>
      </c>
      <c r="D30" s="764"/>
      <c r="E30" s="173" t="s">
        <v>108</v>
      </c>
      <c r="F30" s="189" t="s">
        <v>75</v>
      </c>
    </row>
    <row r="31" spans="1:6" x14ac:dyDescent="0.2">
      <c r="A31" s="761"/>
      <c r="B31" s="762"/>
      <c r="C31" s="763"/>
      <c r="D31" s="764"/>
      <c r="E31" s="173" t="s">
        <v>86</v>
      </c>
      <c r="F31" s="189" t="s">
        <v>75</v>
      </c>
    </row>
    <row r="32" spans="1:6" ht="36" x14ac:dyDescent="0.2">
      <c r="A32" s="761" t="s">
        <v>6</v>
      </c>
      <c r="B32" s="762" t="str">
        <f>'2-Budynki'!C8</f>
        <v>Budynek mieszkalny  Białaczów Piotrkowska21</v>
      </c>
      <c r="C32" s="172" t="s">
        <v>94</v>
      </c>
      <c r="D32" s="189" t="s">
        <v>75</v>
      </c>
      <c r="E32" s="173" t="s">
        <v>95</v>
      </c>
      <c r="F32" s="189" t="s">
        <v>75</v>
      </c>
    </row>
    <row r="33" spans="1:6" ht="24" x14ac:dyDescent="0.2">
      <c r="A33" s="761"/>
      <c r="B33" s="762"/>
      <c r="C33" s="172" t="s">
        <v>96</v>
      </c>
      <c r="D33" s="189" t="s">
        <v>75</v>
      </c>
      <c r="E33" s="173" t="s">
        <v>97</v>
      </c>
      <c r="F33" s="189" t="s">
        <v>75</v>
      </c>
    </row>
    <row r="34" spans="1:6" ht="36" x14ac:dyDescent="0.2">
      <c r="A34" s="761"/>
      <c r="B34" s="762"/>
      <c r="C34" s="172" t="s">
        <v>98</v>
      </c>
      <c r="D34" s="189" t="s">
        <v>110</v>
      </c>
      <c r="E34" s="173" t="s">
        <v>99</v>
      </c>
      <c r="F34" s="189" t="s">
        <v>75</v>
      </c>
    </row>
    <row r="35" spans="1:6" ht="36" x14ac:dyDescent="0.2">
      <c r="A35" s="761"/>
      <c r="B35" s="762"/>
      <c r="C35" s="172" t="s">
        <v>100</v>
      </c>
      <c r="D35" s="189" t="s">
        <v>75</v>
      </c>
      <c r="E35" s="173" t="s">
        <v>101</v>
      </c>
      <c r="F35" s="189" t="s">
        <v>75</v>
      </c>
    </row>
    <row r="36" spans="1:6" ht="24" x14ac:dyDescent="0.2">
      <c r="A36" s="761"/>
      <c r="B36" s="762"/>
      <c r="C36" s="172" t="s">
        <v>102</v>
      </c>
      <c r="D36" s="189" t="s">
        <v>75</v>
      </c>
      <c r="E36" s="173" t="s">
        <v>87</v>
      </c>
      <c r="F36" s="189" t="s">
        <v>75</v>
      </c>
    </row>
    <row r="37" spans="1:6" ht="24" x14ac:dyDescent="0.2">
      <c r="A37" s="761"/>
      <c r="B37" s="762"/>
      <c r="C37" s="172" t="s">
        <v>103</v>
      </c>
      <c r="D37" s="189" t="s">
        <v>75</v>
      </c>
      <c r="E37" s="173" t="s">
        <v>104</v>
      </c>
      <c r="F37" s="189" t="s">
        <v>75</v>
      </c>
    </row>
    <row r="38" spans="1:6" ht="24" x14ac:dyDescent="0.2">
      <c r="A38" s="761"/>
      <c r="B38" s="762"/>
      <c r="C38" s="31" t="s">
        <v>105</v>
      </c>
      <c r="D38" s="189" t="s">
        <v>75</v>
      </c>
      <c r="E38" s="173" t="s">
        <v>106</v>
      </c>
      <c r="F38" s="189" t="s">
        <v>75</v>
      </c>
    </row>
    <row r="39" spans="1:6" ht="24" x14ac:dyDescent="0.2">
      <c r="A39" s="761"/>
      <c r="B39" s="762"/>
      <c r="C39" s="763" t="s">
        <v>107</v>
      </c>
      <c r="D39" s="764"/>
      <c r="E39" s="173" t="s">
        <v>108</v>
      </c>
      <c r="F39" s="189" t="s">
        <v>75</v>
      </c>
    </row>
    <row r="40" spans="1:6" x14ac:dyDescent="0.2">
      <c r="A40" s="761"/>
      <c r="B40" s="762"/>
      <c r="C40" s="763"/>
      <c r="D40" s="764"/>
      <c r="E40" s="173" t="s">
        <v>86</v>
      </c>
      <c r="F40" s="189" t="s">
        <v>75</v>
      </c>
    </row>
    <row r="41" spans="1:6" ht="36" x14ac:dyDescent="0.2">
      <c r="A41" s="761" t="s">
        <v>165</v>
      </c>
      <c r="B41" s="762" t="str">
        <f>'2-Budynki'!C9</f>
        <v>Garaże i warsztaty  Białaczów Piotrkowska21</v>
      </c>
      <c r="C41" s="172" t="s">
        <v>94</v>
      </c>
      <c r="D41" s="189" t="s">
        <v>75</v>
      </c>
      <c r="E41" s="173" t="s">
        <v>95</v>
      </c>
      <c r="F41" s="189" t="s">
        <v>75</v>
      </c>
    </row>
    <row r="42" spans="1:6" ht="24" x14ac:dyDescent="0.2">
      <c r="A42" s="761"/>
      <c r="B42" s="762"/>
      <c r="C42" s="172" t="s">
        <v>96</v>
      </c>
      <c r="D42" s="189" t="s">
        <v>75</v>
      </c>
      <c r="E42" s="173" t="s">
        <v>97</v>
      </c>
      <c r="F42" s="189" t="s">
        <v>75</v>
      </c>
    </row>
    <row r="43" spans="1:6" ht="36" x14ac:dyDescent="0.2">
      <c r="A43" s="761"/>
      <c r="B43" s="762"/>
      <c r="C43" s="172" t="s">
        <v>98</v>
      </c>
      <c r="D43" s="189" t="s">
        <v>110</v>
      </c>
      <c r="E43" s="173" t="s">
        <v>99</v>
      </c>
      <c r="F43" s="189" t="s">
        <v>75</v>
      </c>
    </row>
    <row r="44" spans="1:6" ht="36" x14ac:dyDescent="0.2">
      <c r="A44" s="761"/>
      <c r="B44" s="762"/>
      <c r="C44" s="172" t="s">
        <v>100</v>
      </c>
      <c r="D44" s="189" t="s">
        <v>75</v>
      </c>
      <c r="E44" s="173" t="s">
        <v>101</v>
      </c>
      <c r="F44" s="189" t="s">
        <v>75</v>
      </c>
    </row>
    <row r="45" spans="1:6" ht="24" x14ac:dyDescent="0.2">
      <c r="A45" s="761"/>
      <c r="B45" s="762"/>
      <c r="C45" s="172" t="s">
        <v>102</v>
      </c>
      <c r="D45" s="189" t="s">
        <v>75</v>
      </c>
      <c r="E45" s="173" t="s">
        <v>87</v>
      </c>
      <c r="F45" s="189" t="s">
        <v>75</v>
      </c>
    </row>
    <row r="46" spans="1:6" ht="24" x14ac:dyDescent="0.2">
      <c r="A46" s="761"/>
      <c r="B46" s="762"/>
      <c r="C46" s="172" t="s">
        <v>103</v>
      </c>
      <c r="D46" s="189" t="s">
        <v>75</v>
      </c>
      <c r="E46" s="173" t="s">
        <v>104</v>
      </c>
      <c r="F46" s="189" t="s">
        <v>75</v>
      </c>
    </row>
    <row r="47" spans="1:6" ht="24" x14ac:dyDescent="0.2">
      <c r="A47" s="761"/>
      <c r="B47" s="762"/>
      <c r="C47" s="31" t="s">
        <v>105</v>
      </c>
      <c r="D47" s="189" t="s">
        <v>75</v>
      </c>
      <c r="E47" s="173" t="s">
        <v>106</v>
      </c>
      <c r="F47" s="189" t="s">
        <v>75</v>
      </c>
    </row>
    <row r="48" spans="1:6" ht="24" x14ac:dyDescent="0.2">
      <c r="A48" s="761"/>
      <c r="B48" s="762"/>
      <c r="C48" s="763" t="s">
        <v>107</v>
      </c>
      <c r="D48" s="764"/>
      <c r="E48" s="173" t="s">
        <v>108</v>
      </c>
      <c r="F48" s="189" t="s">
        <v>75</v>
      </c>
    </row>
    <row r="49" spans="1:6" x14ac:dyDescent="0.2">
      <c r="A49" s="761"/>
      <c r="B49" s="762"/>
      <c r="C49" s="763"/>
      <c r="D49" s="764"/>
      <c r="E49" s="173" t="s">
        <v>86</v>
      </c>
      <c r="F49" s="189" t="s">
        <v>75</v>
      </c>
    </row>
    <row r="50" spans="1:6" ht="36" x14ac:dyDescent="0.2">
      <c r="A50" s="761" t="s">
        <v>287</v>
      </c>
      <c r="B50" s="762" t="str">
        <f>'2-Budynki'!C10</f>
        <v>Magazyn chemiczny  Białaczów Piotrkowska21</v>
      </c>
      <c r="C50" s="172" t="s">
        <v>94</v>
      </c>
      <c r="D50" s="189" t="s">
        <v>75</v>
      </c>
      <c r="E50" s="173" t="s">
        <v>95</v>
      </c>
      <c r="F50" s="189" t="s">
        <v>75</v>
      </c>
    </row>
    <row r="51" spans="1:6" ht="24" x14ac:dyDescent="0.2">
      <c r="A51" s="761"/>
      <c r="B51" s="762"/>
      <c r="C51" s="172" t="s">
        <v>96</v>
      </c>
      <c r="D51" s="189" t="s">
        <v>75</v>
      </c>
      <c r="E51" s="173" t="s">
        <v>97</v>
      </c>
      <c r="F51" s="189" t="s">
        <v>75</v>
      </c>
    </row>
    <row r="52" spans="1:6" ht="36" x14ac:dyDescent="0.2">
      <c r="A52" s="761"/>
      <c r="B52" s="762"/>
      <c r="C52" s="172" t="s">
        <v>98</v>
      </c>
      <c r="D52" s="189" t="s">
        <v>110</v>
      </c>
      <c r="E52" s="173" t="s">
        <v>99</v>
      </c>
      <c r="F52" s="174"/>
    </row>
    <row r="53" spans="1:6" ht="36" x14ac:dyDescent="0.2">
      <c r="A53" s="761"/>
      <c r="B53" s="762"/>
      <c r="C53" s="172" t="s">
        <v>100</v>
      </c>
      <c r="D53" s="189" t="s">
        <v>75</v>
      </c>
      <c r="E53" s="173" t="s">
        <v>101</v>
      </c>
      <c r="F53" s="189" t="s">
        <v>75</v>
      </c>
    </row>
    <row r="54" spans="1:6" ht="24" x14ac:dyDescent="0.2">
      <c r="A54" s="761"/>
      <c r="B54" s="762"/>
      <c r="C54" s="172" t="s">
        <v>102</v>
      </c>
      <c r="D54" s="189" t="s">
        <v>75</v>
      </c>
      <c r="E54" s="173" t="s">
        <v>87</v>
      </c>
      <c r="F54" s="189" t="s">
        <v>75</v>
      </c>
    </row>
    <row r="55" spans="1:6" ht="24" x14ac:dyDescent="0.2">
      <c r="A55" s="761"/>
      <c r="B55" s="762"/>
      <c r="C55" s="172" t="s">
        <v>103</v>
      </c>
      <c r="D55" s="189" t="s">
        <v>75</v>
      </c>
      <c r="E55" s="173" t="s">
        <v>104</v>
      </c>
      <c r="F55" s="189" t="s">
        <v>75</v>
      </c>
    </row>
    <row r="56" spans="1:6" ht="24" x14ac:dyDescent="0.2">
      <c r="A56" s="761"/>
      <c r="B56" s="762"/>
      <c r="C56" s="31" t="s">
        <v>105</v>
      </c>
      <c r="D56" s="189" t="s">
        <v>75</v>
      </c>
      <c r="E56" s="173" t="s">
        <v>106</v>
      </c>
      <c r="F56" s="189" t="s">
        <v>75</v>
      </c>
    </row>
    <row r="57" spans="1:6" ht="24" x14ac:dyDescent="0.2">
      <c r="A57" s="761"/>
      <c r="B57" s="762"/>
      <c r="C57" s="763" t="s">
        <v>107</v>
      </c>
      <c r="D57" s="764"/>
      <c r="E57" s="173" t="s">
        <v>108</v>
      </c>
      <c r="F57" s="189" t="s">
        <v>75</v>
      </c>
    </row>
    <row r="58" spans="1:6" x14ac:dyDescent="0.2">
      <c r="A58" s="761"/>
      <c r="B58" s="762"/>
      <c r="C58" s="763"/>
      <c r="D58" s="764"/>
      <c r="E58" s="173" t="s">
        <v>86</v>
      </c>
      <c r="F58" s="189" t="s">
        <v>75</v>
      </c>
    </row>
    <row r="59" spans="1:6" ht="36" x14ac:dyDescent="0.2">
      <c r="A59" s="761" t="s">
        <v>288</v>
      </c>
      <c r="B59" s="762" t="str">
        <f>'2-Budynki'!C11</f>
        <v>Stodoła, chlewnia i pralnia  Białaczów Piotrkowska21</v>
      </c>
      <c r="C59" s="172" t="s">
        <v>94</v>
      </c>
      <c r="D59" s="189" t="s">
        <v>75</v>
      </c>
      <c r="E59" s="173" t="s">
        <v>95</v>
      </c>
      <c r="F59" s="189" t="s">
        <v>75</v>
      </c>
    </row>
    <row r="60" spans="1:6" ht="24" x14ac:dyDescent="0.2">
      <c r="A60" s="761"/>
      <c r="B60" s="762"/>
      <c r="C60" s="172" t="s">
        <v>96</v>
      </c>
      <c r="D60" s="189" t="s">
        <v>75</v>
      </c>
      <c r="E60" s="173" t="s">
        <v>97</v>
      </c>
      <c r="F60" s="189" t="s">
        <v>75</v>
      </c>
    </row>
    <row r="61" spans="1:6" ht="36" x14ac:dyDescent="0.2">
      <c r="A61" s="761"/>
      <c r="B61" s="762"/>
      <c r="C61" s="172" t="s">
        <v>98</v>
      </c>
      <c r="D61" s="189" t="s">
        <v>110</v>
      </c>
      <c r="E61" s="173" t="s">
        <v>99</v>
      </c>
      <c r="F61" s="189" t="s">
        <v>75</v>
      </c>
    </row>
    <row r="62" spans="1:6" ht="36" x14ac:dyDescent="0.2">
      <c r="A62" s="761"/>
      <c r="B62" s="762"/>
      <c r="C62" s="172" t="s">
        <v>100</v>
      </c>
      <c r="D62" s="189" t="s">
        <v>75</v>
      </c>
      <c r="E62" s="173" t="s">
        <v>101</v>
      </c>
      <c r="F62" s="189" t="s">
        <v>75</v>
      </c>
    </row>
    <row r="63" spans="1:6" ht="24" x14ac:dyDescent="0.2">
      <c r="A63" s="761"/>
      <c r="B63" s="762"/>
      <c r="C63" s="172" t="s">
        <v>102</v>
      </c>
      <c r="D63" s="189" t="s">
        <v>75</v>
      </c>
      <c r="E63" s="173" t="s">
        <v>87</v>
      </c>
      <c r="F63" s="189" t="s">
        <v>75</v>
      </c>
    </row>
    <row r="64" spans="1:6" ht="24" x14ac:dyDescent="0.2">
      <c r="A64" s="761"/>
      <c r="B64" s="762"/>
      <c r="C64" s="172" t="s">
        <v>103</v>
      </c>
      <c r="D64" s="189" t="s">
        <v>75</v>
      </c>
      <c r="E64" s="173" t="s">
        <v>104</v>
      </c>
      <c r="F64" s="189" t="s">
        <v>75</v>
      </c>
    </row>
    <row r="65" spans="1:6" ht="24" x14ac:dyDescent="0.2">
      <c r="A65" s="761"/>
      <c r="B65" s="762"/>
      <c r="C65" s="31" t="s">
        <v>105</v>
      </c>
      <c r="D65" s="189" t="s">
        <v>75</v>
      </c>
      <c r="E65" s="173" t="s">
        <v>106</v>
      </c>
      <c r="F65" s="189" t="s">
        <v>75</v>
      </c>
    </row>
    <row r="66" spans="1:6" ht="24" x14ac:dyDescent="0.2">
      <c r="A66" s="761"/>
      <c r="B66" s="762"/>
      <c r="C66" s="763" t="s">
        <v>107</v>
      </c>
      <c r="D66" s="764"/>
      <c r="E66" s="173" t="s">
        <v>108</v>
      </c>
      <c r="F66" s="189" t="s">
        <v>75</v>
      </c>
    </row>
    <row r="67" spans="1:6" x14ac:dyDescent="0.2">
      <c r="A67" s="761"/>
      <c r="B67" s="762"/>
      <c r="C67" s="763"/>
      <c r="D67" s="764"/>
      <c r="E67" s="173" t="s">
        <v>86</v>
      </c>
      <c r="F67" s="189" t="s">
        <v>75</v>
      </c>
    </row>
    <row r="68" spans="1:6" ht="36" x14ac:dyDescent="0.2">
      <c r="A68" s="761" t="s">
        <v>289</v>
      </c>
      <c r="B68" s="762" t="str">
        <f>'2-Budynki'!C12</f>
        <v>Budynek gospodarczy Białaczów Piotrkowska22</v>
      </c>
      <c r="C68" s="172" t="s">
        <v>94</v>
      </c>
      <c r="D68" s="189" t="s">
        <v>75</v>
      </c>
      <c r="E68" s="173" t="s">
        <v>95</v>
      </c>
      <c r="F68" s="189" t="s">
        <v>75</v>
      </c>
    </row>
    <row r="69" spans="1:6" ht="24" x14ac:dyDescent="0.2">
      <c r="A69" s="761"/>
      <c r="B69" s="762"/>
      <c r="C69" s="172" t="s">
        <v>96</v>
      </c>
      <c r="D69" s="189" t="s">
        <v>75</v>
      </c>
      <c r="E69" s="173" t="s">
        <v>97</v>
      </c>
      <c r="F69" s="189" t="s">
        <v>75</v>
      </c>
    </row>
    <row r="70" spans="1:6" ht="36" x14ac:dyDescent="0.2">
      <c r="A70" s="761"/>
      <c r="B70" s="762"/>
      <c r="C70" s="172" t="s">
        <v>98</v>
      </c>
      <c r="D70" s="189" t="s">
        <v>110</v>
      </c>
      <c r="E70" s="173" t="s">
        <v>99</v>
      </c>
      <c r="F70" s="189" t="s">
        <v>75</v>
      </c>
    </row>
    <row r="71" spans="1:6" ht="36" x14ac:dyDescent="0.2">
      <c r="A71" s="761"/>
      <c r="B71" s="762"/>
      <c r="C71" s="172" t="s">
        <v>100</v>
      </c>
      <c r="D71" s="189" t="s">
        <v>75</v>
      </c>
      <c r="E71" s="173" t="s">
        <v>101</v>
      </c>
      <c r="F71" s="189" t="s">
        <v>75</v>
      </c>
    </row>
    <row r="72" spans="1:6" ht="24" x14ac:dyDescent="0.2">
      <c r="A72" s="761"/>
      <c r="B72" s="762"/>
      <c r="C72" s="172" t="s">
        <v>102</v>
      </c>
      <c r="D72" s="189" t="s">
        <v>75</v>
      </c>
      <c r="E72" s="173" t="s">
        <v>87</v>
      </c>
      <c r="F72" s="189" t="s">
        <v>75</v>
      </c>
    </row>
    <row r="73" spans="1:6" ht="24" x14ac:dyDescent="0.2">
      <c r="A73" s="761"/>
      <c r="B73" s="762"/>
      <c r="C73" s="172" t="s">
        <v>103</v>
      </c>
      <c r="D73" s="189" t="s">
        <v>75</v>
      </c>
      <c r="E73" s="173" t="s">
        <v>104</v>
      </c>
      <c r="F73" s="189" t="s">
        <v>75</v>
      </c>
    </row>
    <row r="74" spans="1:6" ht="24" x14ac:dyDescent="0.2">
      <c r="A74" s="761"/>
      <c r="B74" s="762"/>
      <c r="C74" s="31" t="s">
        <v>105</v>
      </c>
      <c r="D74" s="189" t="s">
        <v>75</v>
      </c>
      <c r="E74" s="173" t="s">
        <v>106</v>
      </c>
      <c r="F74" s="189" t="s">
        <v>75</v>
      </c>
    </row>
    <row r="75" spans="1:6" ht="24" x14ac:dyDescent="0.2">
      <c r="A75" s="761"/>
      <c r="B75" s="762"/>
      <c r="C75" s="763" t="s">
        <v>107</v>
      </c>
      <c r="D75" s="764"/>
      <c r="E75" s="173" t="s">
        <v>108</v>
      </c>
      <c r="F75" s="189" t="s">
        <v>75</v>
      </c>
    </row>
    <row r="76" spans="1:6" x14ac:dyDescent="0.2">
      <c r="A76" s="761"/>
      <c r="B76" s="762"/>
      <c r="C76" s="763"/>
      <c r="D76" s="764"/>
      <c r="E76" s="173" t="s">
        <v>86</v>
      </c>
      <c r="F76" s="189" t="s">
        <v>75</v>
      </c>
    </row>
    <row r="77" spans="1:6" ht="36" x14ac:dyDescent="0.2">
      <c r="A77" s="760" t="str">
        <f>'2-Budynki'!A13</f>
        <v>1.9</v>
      </c>
      <c r="B77" s="762" t="str">
        <f>'2-Budynki'!C13</f>
        <v>*) budynek po byłym Ośrodku Zdrowia w Szadkowicach</v>
      </c>
      <c r="C77" s="172" t="s">
        <v>94</v>
      </c>
      <c r="D77" s="189" t="s">
        <v>75</v>
      </c>
      <c r="E77" s="173" t="s">
        <v>95</v>
      </c>
      <c r="F77" s="189" t="s">
        <v>75</v>
      </c>
    </row>
    <row r="78" spans="1:6" ht="24" x14ac:dyDescent="0.2">
      <c r="A78" s="761"/>
      <c r="B78" s="762"/>
      <c r="C78" s="172" t="s">
        <v>96</v>
      </c>
      <c r="D78" s="189" t="s">
        <v>75</v>
      </c>
      <c r="E78" s="173" t="s">
        <v>97</v>
      </c>
      <c r="F78" s="189" t="s">
        <v>75</v>
      </c>
    </row>
    <row r="79" spans="1:6" ht="36" x14ac:dyDescent="0.2">
      <c r="A79" s="761"/>
      <c r="B79" s="762"/>
      <c r="C79" s="172" t="s">
        <v>98</v>
      </c>
      <c r="D79" s="189" t="s">
        <v>75</v>
      </c>
      <c r="E79" s="173" t="s">
        <v>99</v>
      </c>
      <c r="F79" s="189" t="s">
        <v>75</v>
      </c>
    </row>
    <row r="80" spans="1:6" ht="36" x14ac:dyDescent="0.2">
      <c r="A80" s="761"/>
      <c r="B80" s="762"/>
      <c r="C80" s="172" t="s">
        <v>100</v>
      </c>
      <c r="D80" s="189" t="s">
        <v>75</v>
      </c>
      <c r="E80" s="173" t="s">
        <v>101</v>
      </c>
      <c r="F80" s="189" t="s">
        <v>75</v>
      </c>
    </row>
    <row r="81" spans="1:6" ht="24" x14ac:dyDescent="0.2">
      <c r="A81" s="761"/>
      <c r="B81" s="762"/>
      <c r="C81" s="172" t="s">
        <v>102</v>
      </c>
      <c r="D81" s="189" t="s">
        <v>74</v>
      </c>
      <c r="E81" s="173" t="s">
        <v>87</v>
      </c>
      <c r="F81" s="189" t="s">
        <v>75</v>
      </c>
    </row>
    <row r="82" spans="1:6" ht="24" x14ac:dyDescent="0.2">
      <c r="A82" s="761"/>
      <c r="B82" s="762"/>
      <c r="C82" s="172" t="s">
        <v>103</v>
      </c>
      <c r="D82" s="189" t="s">
        <v>75</v>
      </c>
      <c r="E82" s="173" t="s">
        <v>104</v>
      </c>
      <c r="F82" s="189" t="s">
        <v>75</v>
      </c>
    </row>
    <row r="83" spans="1:6" ht="24" x14ac:dyDescent="0.2">
      <c r="A83" s="761"/>
      <c r="B83" s="762"/>
      <c r="C83" s="31" t="s">
        <v>105</v>
      </c>
      <c r="D83" s="189" t="s">
        <v>75</v>
      </c>
      <c r="E83" s="173" t="s">
        <v>106</v>
      </c>
      <c r="F83" s="189" t="s">
        <v>75</v>
      </c>
    </row>
    <row r="84" spans="1:6" ht="24" x14ac:dyDescent="0.2">
      <c r="A84" s="761"/>
      <c r="B84" s="762"/>
      <c r="C84" s="763" t="s">
        <v>107</v>
      </c>
      <c r="D84" s="764"/>
      <c r="E84" s="173" t="s">
        <v>108</v>
      </c>
      <c r="F84" s="189" t="s">
        <v>75</v>
      </c>
    </row>
    <row r="85" spans="1:6" x14ac:dyDescent="0.2">
      <c r="A85" s="761"/>
      <c r="B85" s="762"/>
      <c r="C85" s="763"/>
      <c r="D85" s="764"/>
      <c r="E85" s="173" t="s">
        <v>86</v>
      </c>
      <c r="F85" s="189" t="s">
        <v>75</v>
      </c>
    </row>
    <row r="86" spans="1:6" ht="36" x14ac:dyDescent="0.2">
      <c r="A86" s="760" t="str">
        <f>'2-Budynki'!A14</f>
        <v>1.10</v>
      </c>
      <c r="B86" s="762" t="str">
        <f>'2-Budynki'!C14</f>
        <v>*) budynek po byłym Ośrodku Zdrowia Błogie Szlacheckie</v>
      </c>
      <c r="C86" s="172" t="s">
        <v>94</v>
      </c>
      <c r="D86" s="189" t="s">
        <v>75</v>
      </c>
      <c r="E86" s="173" t="s">
        <v>95</v>
      </c>
      <c r="F86" s="189" t="s">
        <v>75</v>
      </c>
    </row>
    <row r="87" spans="1:6" ht="24" x14ac:dyDescent="0.2">
      <c r="A87" s="761"/>
      <c r="B87" s="762"/>
      <c r="C87" s="172" t="s">
        <v>96</v>
      </c>
      <c r="D87" s="189" t="s">
        <v>75</v>
      </c>
      <c r="E87" s="173" t="s">
        <v>97</v>
      </c>
      <c r="F87" s="189" t="s">
        <v>75</v>
      </c>
    </row>
    <row r="88" spans="1:6" ht="36" x14ac:dyDescent="0.2">
      <c r="A88" s="761"/>
      <c r="B88" s="762"/>
      <c r="C88" s="172" t="s">
        <v>98</v>
      </c>
      <c r="D88" s="189" t="s">
        <v>75</v>
      </c>
      <c r="E88" s="173" t="s">
        <v>99</v>
      </c>
      <c r="F88" s="189" t="s">
        <v>75</v>
      </c>
    </row>
    <row r="89" spans="1:6" ht="36" x14ac:dyDescent="0.2">
      <c r="A89" s="761"/>
      <c r="B89" s="762"/>
      <c r="C89" s="172" t="s">
        <v>100</v>
      </c>
      <c r="D89" s="189" t="s">
        <v>75</v>
      </c>
      <c r="E89" s="173" t="s">
        <v>101</v>
      </c>
      <c r="F89" s="189" t="s">
        <v>75</v>
      </c>
    </row>
    <row r="90" spans="1:6" ht="24" x14ac:dyDescent="0.2">
      <c r="A90" s="761"/>
      <c r="B90" s="762"/>
      <c r="C90" s="172" t="s">
        <v>102</v>
      </c>
      <c r="D90" s="189" t="s">
        <v>75</v>
      </c>
      <c r="E90" s="173" t="s">
        <v>87</v>
      </c>
      <c r="F90" s="189" t="s">
        <v>75</v>
      </c>
    </row>
    <row r="91" spans="1:6" ht="24" x14ac:dyDescent="0.2">
      <c r="A91" s="761"/>
      <c r="B91" s="762"/>
      <c r="C91" s="172" t="s">
        <v>103</v>
      </c>
      <c r="D91" s="189" t="s">
        <v>75</v>
      </c>
      <c r="E91" s="173" t="s">
        <v>104</v>
      </c>
      <c r="F91" s="189" t="s">
        <v>75</v>
      </c>
    </row>
    <row r="92" spans="1:6" ht="24" x14ac:dyDescent="0.2">
      <c r="A92" s="761"/>
      <c r="B92" s="762"/>
      <c r="C92" s="31" t="s">
        <v>105</v>
      </c>
      <c r="D92" s="189" t="s">
        <v>75</v>
      </c>
      <c r="E92" s="173" t="s">
        <v>106</v>
      </c>
      <c r="F92" s="189" t="s">
        <v>75</v>
      </c>
    </row>
    <row r="93" spans="1:6" ht="24" x14ac:dyDescent="0.2">
      <c r="A93" s="761"/>
      <c r="B93" s="762"/>
      <c r="C93" s="763" t="s">
        <v>107</v>
      </c>
      <c r="D93" s="764" t="s">
        <v>351</v>
      </c>
      <c r="E93" s="173" t="s">
        <v>108</v>
      </c>
      <c r="F93" s="189" t="s">
        <v>75</v>
      </c>
    </row>
    <row r="94" spans="1:6" x14ac:dyDescent="0.2">
      <c r="A94" s="761"/>
      <c r="B94" s="762"/>
      <c r="C94" s="763"/>
      <c r="D94" s="764"/>
      <c r="E94" s="173" t="s">
        <v>86</v>
      </c>
      <c r="F94" s="189" t="s">
        <v>75</v>
      </c>
    </row>
    <row r="95" spans="1:6" ht="36" x14ac:dyDescent="0.2">
      <c r="A95" s="760" t="s">
        <v>343</v>
      </c>
      <c r="B95" s="762" t="str">
        <f>'2-Budynki'!C15</f>
        <v>*) budynek po byłym Ośrodku Zdrowia w Skórkowicach</v>
      </c>
      <c r="C95" s="172" t="s">
        <v>94</v>
      </c>
      <c r="D95" s="189" t="s">
        <v>75</v>
      </c>
      <c r="E95" s="173" t="s">
        <v>95</v>
      </c>
      <c r="F95" s="189" t="s">
        <v>75</v>
      </c>
    </row>
    <row r="96" spans="1:6" ht="24" x14ac:dyDescent="0.2">
      <c r="A96" s="761"/>
      <c r="B96" s="762"/>
      <c r="C96" s="172" t="s">
        <v>96</v>
      </c>
      <c r="D96" s="189" t="s">
        <v>75</v>
      </c>
      <c r="E96" s="173" t="s">
        <v>97</v>
      </c>
      <c r="F96" s="189" t="s">
        <v>75</v>
      </c>
    </row>
    <row r="97" spans="1:6" ht="36" x14ac:dyDescent="0.2">
      <c r="A97" s="761"/>
      <c r="B97" s="762"/>
      <c r="C97" s="172" t="s">
        <v>98</v>
      </c>
      <c r="D97" s="189" t="s">
        <v>75</v>
      </c>
      <c r="E97" s="173" t="s">
        <v>99</v>
      </c>
      <c r="F97" s="189" t="s">
        <v>75</v>
      </c>
    </row>
    <row r="98" spans="1:6" ht="36" x14ac:dyDescent="0.2">
      <c r="A98" s="761"/>
      <c r="B98" s="762"/>
      <c r="C98" s="172" t="s">
        <v>100</v>
      </c>
      <c r="D98" s="189" t="s">
        <v>75</v>
      </c>
      <c r="E98" s="173" t="s">
        <v>101</v>
      </c>
      <c r="F98" s="189" t="s">
        <v>75</v>
      </c>
    </row>
    <row r="99" spans="1:6" ht="24" x14ac:dyDescent="0.2">
      <c r="A99" s="761"/>
      <c r="B99" s="762"/>
      <c r="C99" s="172" t="s">
        <v>102</v>
      </c>
      <c r="D99" s="189" t="s">
        <v>75</v>
      </c>
      <c r="E99" s="173" t="s">
        <v>87</v>
      </c>
      <c r="F99" s="189" t="s">
        <v>75</v>
      </c>
    </row>
    <row r="100" spans="1:6" ht="24" x14ac:dyDescent="0.2">
      <c r="A100" s="761"/>
      <c r="B100" s="762"/>
      <c r="C100" s="172" t="s">
        <v>103</v>
      </c>
      <c r="D100" s="189" t="s">
        <v>75</v>
      </c>
      <c r="E100" s="173" t="s">
        <v>104</v>
      </c>
      <c r="F100" s="189" t="s">
        <v>75</v>
      </c>
    </row>
    <row r="101" spans="1:6" ht="24" x14ac:dyDescent="0.2">
      <c r="A101" s="761"/>
      <c r="B101" s="762"/>
      <c r="C101" s="31" t="s">
        <v>105</v>
      </c>
      <c r="D101" s="189" t="s">
        <v>75</v>
      </c>
      <c r="E101" s="173" t="s">
        <v>106</v>
      </c>
      <c r="F101" s="189" t="s">
        <v>75</v>
      </c>
    </row>
    <row r="102" spans="1:6" ht="24" x14ac:dyDescent="0.2">
      <c r="A102" s="761"/>
      <c r="B102" s="762"/>
      <c r="C102" s="763" t="s">
        <v>107</v>
      </c>
      <c r="D102" s="764"/>
      <c r="E102" s="173" t="s">
        <v>108</v>
      </c>
      <c r="F102" s="189" t="s">
        <v>75</v>
      </c>
    </row>
    <row r="103" spans="1:6" x14ac:dyDescent="0.2">
      <c r="A103" s="761"/>
      <c r="B103" s="762"/>
      <c r="C103" s="763"/>
      <c r="D103" s="764"/>
      <c r="E103" s="173" t="s">
        <v>86</v>
      </c>
      <c r="F103" s="189" t="s">
        <v>75</v>
      </c>
    </row>
    <row r="104" spans="1:6" ht="26.25" customHeight="1" x14ac:dyDescent="0.2">
      <c r="A104" s="175"/>
      <c r="B104" s="438" t="str">
        <f>'1-wykaz jedn.'!B3</f>
        <v>2. Dom Pomocy Społecznej dla Dorosłych w Drzewicy</v>
      </c>
      <c r="C104" s="176"/>
      <c r="D104" s="177"/>
      <c r="E104" s="173"/>
      <c r="F104" s="189"/>
    </row>
    <row r="105" spans="1:6" ht="48" x14ac:dyDescent="0.2">
      <c r="A105" s="761" t="s">
        <v>195</v>
      </c>
      <c r="B105" s="762" t="str">
        <f>'2-Budynki'!C17</f>
        <v>Budynek główny, ul. Stawowa 21/25, Drzewica</v>
      </c>
      <c r="C105" s="172" t="s">
        <v>333</v>
      </c>
      <c r="D105" s="190" t="s">
        <v>75</v>
      </c>
      <c r="E105" s="178" t="s">
        <v>691</v>
      </c>
      <c r="F105" s="190" t="s">
        <v>74</v>
      </c>
    </row>
    <row r="106" spans="1:6" ht="24" x14ac:dyDescent="0.2">
      <c r="A106" s="761"/>
      <c r="B106" s="762"/>
      <c r="C106" s="172" t="s">
        <v>291</v>
      </c>
      <c r="D106" s="190" t="s">
        <v>123</v>
      </c>
      <c r="E106" s="178" t="s">
        <v>97</v>
      </c>
      <c r="F106" s="190" t="s">
        <v>75</v>
      </c>
    </row>
    <row r="107" spans="1:6" ht="36" x14ac:dyDescent="0.2">
      <c r="A107" s="761"/>
      <c r="B107" s="762"/>
      <c r="C107" s="172" t="s">
        <v>98</v>
      </c>
      <c r="D107" s="190" t="s">
        <v>75</v>
      </c>
      <c r="E107" s="178" t="s">
        <v>692</v>
      </c>
      <c r="F107" s="190" t="s">
        <v>74</v>
      </c>
    </row>
    <row r="108" spans="1:6" ht="36" x14ac:dyDescent="0.2">
      <c r="A108" s="761"/>
      <c r="B108" s="762"/>
      <c r="C108" s="172" t="s">
        <v>100</v>
      </c>
      <c r="D108" s="190" t="s">
        <v>74</v>
      </c>
      <c r="E108" s="178" t="s">
        <v>101</v>
      </c>
      <c r="F108" s="190" t="s">
        <v>75</v>
      </c>
    </row>
    <row r="109" spans="1:6" ht="36" x14ac:dyDescent="0.2">
      <c r="A109" s="761"/>
      <c r="B109" s="762"/>
      <c r="C109" s="172" t="s">
        <v>102</v>
      </c>
      <c r="D109" s="190" t="s">
        <v>74</v>
      </c>
      <c r="E109" s="178" t="s">
        <v>87</v>
      </c>
      <c r="F109" s="190" t="s">
        <v>134</v>
      </c>
    </row>
    <row r="110" spans="1:6" ht="24" x14ac:dyDescent="0.2">
      <c r="A110" s="761"/>
      <c r="B110" s="762"/>
      <c r="C110" s="172" t="s">
        <v>103</v>
      </c>
      <c r="D110" s="190" t="s">
        <v>75</v>
      </c>
      <c r="E110" s="178" t="s">
        <v>104</v>
      </c>
      <c r="F110" s="190" t="s">
        <v>75</v>
      </c>
    </row>
    <row r="111" spans="1:6" ht="36" x14ac:dyDescent="0.2">
      <c r="A111" s="761"/>
      <c r="B111" s="762"/>
      <c r="C111" s="31" t="s">
        <v>105</v>
      </c>
      <c r="D111" s="190" t="s">
        <v>110</v>
      </c>
      <c r="E111" s="178" t="s">
        <v>106</v>
      </c>
      <c r="F111" s="190" t="s">
        <v>309</v>
      </c>
    </row>
    <row r="112" spans="1:6" ht="24" customHeight="1" x14ac:dyDescent="0.2">
      <c r="A112" s="761"/>
      <c r="B112" s="762"/>
      <c r="C112" s="763" t="s">
        <v>107</v>
      </c>
      <c r="D112" s="765"/>
      <c r="E112" s="178" t="s">
        <v>108</v>
      </c>
      <c r="F112" s="190" t="s">
        <v>75</v>
      </c>
    </row>
    <row r="113" spans="1:6" ht="36" x14ac:dyDescent="0.2">
      <c r="A113" s="761"/>
      <c r="B113" s="762"/>
      <c r="C113" s="763"/>
      <c r="D113" s="765"/>
      <c r="E113" s="178" t="s">
        <v>86</v>
      </c>
      <c r="F113" s="190" t="s">
        <v>309</v>
      </c>
    </row>
    <row r="114" spans="1:6" ht="36" x14ac:dyDescent="0.2">
      <c r="A114" s="761" t="s">
        <v>196</v>
      </c>
      <c r="B114" s="762" t="str">
        <f>'2-Budynki'!C18</f>
        <v>*) Budynek główny, ul. Stawowa 21/25, Drzewica</v>
      </c>
      <c r="C114" s="172" t="s">
        <v>94</v>
      </c>
      <c r="D114" s="190" t="s">
        <v>75</v>
      </c>
      <c r="E114" s="178" t="s">
        <v>693</v>
      </c>
      <c r="F114" s="190" t="s">
        <v>74</v>
      </c>
    </row>
    <row r="115" spans="1:6" ht="24" x14ac:dyDescent="0.2">
      <c r="A115" s="761"/>
      <c r="B115" s="762"/>
      <c r="C115" s="172" t="s">
        <v>293</v>
      </c>
      <c r="D115" s="190" t="s">
        <v>123</v>
      </c>
      <c r="E115" s="178" t="s">
        <v>97</v>
      </c>
      <c r="F115" s="190" t="s">
        <v>75</v>
      </c>
    </row>
    <row r="116" spans="1:6" ht="36" x14ac:dyDescent="0.2">
      <c r="A116" s="761"/>
      <c r="B116" s="762"/>
      <c r="C116" s="172" t="s">
        <v>98</v>
      </c>
      <c r="D116" s="190" t="s">
        <v>75</v>
      </c>
      <c r="E116" s="178" t="s">
        <v>294</v>
      </c>
      <c r="F116" s="190" t="s">
        <v>74</v>
      </c>
    </row>
    <row r="117" spans="1:6" ht="36" x14ac:dyDescent="0.2">
      <c r="A117" s="761"/>
      <c r="B117" s="762"/>
      <c r="C117" s="172" t="s">
        <v>100</v>
      </c>
      <c r="D117" s="190" t="s">
        <v>74</v>
      </c>
      <c r="E117" s="178" t="s">
        <v>101</v>
      </c>
      <c r="F117" s="190" t="s">
        <v>75</v>
      </c>
    </row>
    <row r="118" spans="1:6" ht="36" x14ac:dyDescent="0.2">
      <c r="A118" s="761"/>
      <c r="B118" s="762"/>
      <c r="C118" s="172" t="s">
        <v>102</v>
      </c>
      <c r="D118" s="190" t="s">
        <v>74</v>
      </c>
      <c r="E118" s="178" t="s">
        <v>87</v>
      </c>
      <c r="F118" s="190" t="s">
        <v>134</v>
      </c>
    </row>
    <row r="119" spans="1:6" ht="24" x14ac:dyDescent="0.2">
      <c r="A119" s="761"/>
      <c r="B119" s="762"/>
      <c r="C119" s="172" t="s">
        <v>103</v>
      </c>
      <c r="D119" s="190" t="s">
        <v>75</v>
      </c>
      <c r="E119" s="178" t="s">
        <v>104</v>
      </c>
      <c r="F119" s="190" t="s">
        <v>75</v>
      </c>
    </row>
    <row r="120" spans="1:6" ht="36" x14ac:dyDescent="0.2">
      <c r="A120" s="761"/>
      <c r="B120" s="762"/>
      <c r="C120" s="31" t="s">
        <v>105</v>
      </c>
      <c r="D120" s="190" t="s">
        <v>110</v>
      </c>
      <c r="E120" s="178" t="s">
        <v>106</v>
      </c>
      <c r="F120" s="190" t="s">
        <v>134</v>
      </c>
    </row>
    <row r="121" spans="1:6" ht="24" customHeight="1" x14ac:dyDescent="0.2">
      <c r="A121" s="761"/>
      <c r="B121" s="762"/>
      <c r="C121" s="763" t="s">
        <v>107</v>
      </c>
      <c r="D121" s="765"/>
      <c r="E121" s="178" t="s">
        <v>108</v>
      </c>
      <c r="F121" s="190" t="s">
        <v>75</v>
      </c>
    </row>
    <row r="122" spans="1:6" x14ac:dyDescent="0.2">
      <c r="A122" s="761"/>
      <c r="B122" s="762"/>
      <c r="C122" s="763"/>
      <c r="D122" s="765"/>
      <c r="E122" s="178" t="s">
        <v>86</v>
      </c>
      <c r="F122" s="190" t="s">
        <v>75</v>
      </c>
    </row>
    <row r="123" spans="1:6" ht="24" x14ac:dyDescent="0.2">
      <c r="A123" s="761" t="s">
        <v>197</v>
      </c>
      <c r="B123" s="762" t="str">
        <f>'2-Budynki'!C19</f>
        <v>Pralnia, ul. Stawowa 21/25, Drzewica</v>
      </c>
      <c r="C123" s="172" t="s">
        <v>295</v>
      </c>
      <c r="D123" s="190" t="s">
        <v>74</v>
      </c>
      <c r="E123" s="178" t="s">
        <v>694</v>
      </c>
      <c r="F123" s="190" t="s">
        <v>74</v>
      </c>
    </row>
    <row r="124" spans="1:6" ht="24" x14ac:dyDescent="0.2">
      <c r="A124" s="761"/>
      <c r="B124" s="762"/>
      <c r="C124" s="172" t="s">
        <v>296</v>
      </c>
      <c r="D124" s="190" t="s">
        <v>75</v>
      </c>
      <c r="E124" s="178" t="s">
        <v>97</v>
      </c>
      <c r="F124" s="190" t="s">
        <v>75</v>
      </c>
    </row>
    <row r="125" spans="1:6" ht="24" x14ac:dyDescent="0.2">
      <c r="A125" s="761"/>
      <c r="B125" s="762"/>
      <c r="C125" s="172" t="s">
        <v>98</v>
      </c>
      <c r="D125" s="190" t="s">
        <v>75</v>
      </c>
      <c r="E125" s="178" t="s">
        <v>695</v>
      </c>
      <c r="F125" s="190" t="s">
        <v>75</v>
      </c>
    </row>
    <row r="126" spans="1:6" ht="36" x14ac:dyDescent="0.2">
      <c r="A126" s="761"/>
      <c r="B126" s="762"/>
      <c r="C126" s="172" t="s">
        <v>100</v>
      </c>
      <c r="D126" s="190" t="s">
        <v>75</v>
      </c>
      <c r="E126" s="178" t="s">
        <v>101</v>
      </c>
      <c r="F126" s="190" t="s">
        <v>75</v>
      </c>
    </row>
    <row r="127" spans="1:6" ht="24" x14ac:dyDescent="0.2">
      <c r="A127" s="761"/>
      <c r="B127" s="762"/>
      <c r="C127" s="172" t="s">
        <v>102</v>
      </c>
      <c r="D127" s="190" t="s">
        <v>75</v>
      </c>
      <c r="E127" s="178" t="s">
        <v>87</v>
      </c>
      <c r="F127" s="190" t="s">
        <v>75</v>
      </c>
    </row>
    <row r="128" spans="1:6" ht="24" x14ac:dyDescent="0.2">
      <c r="A128" s="761"/>
      <c r="B128" s="762"/>
      <c r="C128" s="172" t="s">
        <v>103</v>
      </c>
      <c r="D128" s="190" t="s">
        <v>75</v>
      </c>
      <c r="E128" s="178" t="s">
        <v>104</v>
      </c>
      <c r="F128" s="190" t="s">
        <v>75</v>
      </c>
    </row>
    <row r="129" spans="1:6" ht="24" x14ac:dyDescent="0.2">
      <c r="A129" s="761"/>
      <c r="B129" s="762"/>
      <c r="C129" s="31" t="s">
        <v>105</v>
      </c>
      <c r="D129" s="190" t="s">
        <v>75</v>
      </c>
      <c r="E129" s="178" t="s">
        <v>106</v>
      </c>
      <c r="F129" s="190" t="s">
        <v>75</v>
      </c>
    </row>
    <row r="130" spans="1:6" ht="24" customHeight="1" x14ac:dyDescent="0.2">
      <c r="A130" s="761"/>
      <c r="B130" s="762"/>
      <c r="C130" s="763" t="s">
        <v>107</v>
      </c>
      <c r="D130" s="765"/>
      <c r="E130" s="178" t="s">
        <v>108</v>
      </c>
      <c r="F130" s="190" t="s">
        <v>75</v>
      </c>
    </row>
    <row r="131" spans="1:6" x14ac:dyDescent="0.2">
      <c r="A131" s="761"/>
      <c r="B131" s="762"/>
      <c r="C131" s="763"/>
      <c r="D131" s="765"/>
      <c r="E131" s="178" t="s">
        <v>86</v>
      </c>
      <c r="F131" s="190" t="s">
        <v>75</v>
      </c>
    </row>
    <row r="132" spans="1:6" ht="36" x14ac:dyDescent="0.2">
      <c r="A132" s="761" t="s">
        <v>198</v>
      </c>
      <c r="B132" s="762" t="str">
        <f>'2-Budynki'!C20</f>
        <v>Magazyn + kuchnia, ul. Stawowa 21/25, Drzewica</v>
      </c>
      <c r="C132" s="172" t="s">
        <v>334</v>
      </c>
      <c r="D132" s="190" t="s">
        <v>74</v>
      </c>
      <c r="E132" s="178" t="s">
        <v>297</v>
      </c>
      <c r="F132" s="190" t="s">
        <v>74</v>
      </c>
    </row>
    <row r="133" spans="1:6" ht="24" x14ac:dyDescent="0.2">
      <c r="A133" s="761"/>
      <c r="B133" s="762"/>
      <c r="C133" s="172" t="s">
        <v>298</v>
      </c>
      <c r="D133" s="190" t="s">
        <v>75</v>
      </c>
      <c r="E133" s="178" t="s">
        <v>97</v>
      </c>
      <c r="F133" s="190" t="s">
        <v>75</v>
      </c>
    </row>
    <row r="134" spans="1:6" ht="36" x14ac:dyDescent="0.2">
      <c r="A134" s="761"/>
      <c r="B134" s="762"/>
      <c r="C134" s="172" t="s">
        <v>98</v>
      </c>
      <c r="D134" s="190" t="s">
        <v>75</v>
      </c>
      <c r="E134" s="178" t="s">
        <v>99</v>
      </c>
      <c r="F134" s="190" t="s">
        <v>75</v>
      </c>
    </row>
    <row r="135" spans="1:6" ht="36" x14ac:dyDescent="0.2">
      <c r="A135" s="761"/>
      <c r="B135" s="762"/>
      <c r="C135" s="172" t="s">
        <v>100</v>
      </c>
      <c r="D135" s="190" t="s">
        <v>75</v>
      </c>
      <c r="E135" s="178" t="s">
        <v>101</v>
      </c>
      <c r="F135" s="190" t="s">
        <v>75</v>
      </c>
    </row>
    <row r="136" spans="1:6" ht="24" x14ac:dyDescent="0.2">
      <c r="A136" s="761"/>
      <c r="B136" s="762"/>
      <c r="C136" s="172" t="s">
        <v>102</v>
      </c>
      <c r="D136" s="190" t="s">
        <v>75</v>
      </c>
      <c r="E136" s="178" t="s">
        <v>87</v>
      </c>
      <c r="F136" s="190" t="s">
        <v>75</v>
      </c>
    </row>
    <row r="137" spans="1:6" ht="24" x14ac:dyDescent="0.2">
      <c r="A137" s="761"/>
      <c r="B137" s="762"/>
      <c r="C137" s="172" t="s">
        <v>103</v>
      </c>
      <c r="D137" s="190" t="s">
        <v>75</v>
      </c>
      <c r="E137" s="178" t="s">
        <v>104</v>
      </c>
      <c r="F137" s="190" t="s">
        <v>75</v>
      </c>
    </row>
    <row r="138" spans="1:6" ht="24" x14ac:dyDescent="0.2">
      <c r="A138" s="761"/>
      <c r="B138" s="762"/>
      <c r="C138" s="31" t="s">
        <v>105</v>
      </c>
      <c r="D138" s="190" t="s">
        <v>75</v>
      </c>
      <c r="E138" s="178" t="s">
        <v>106</v>
      </c>
      <c r="F138" s="190" t="s">
        <v>75</v>
      </c>
    </row>
    <row r="139" spans="1:6" ht="24" customHeight="1" x14ac:dyDescent="0.2">
      <c r="A139" s="761"/>
      <c r="B139" s="762"/>
      <c r="C139" s="763" t="s">
        <v>107</v>
      </c>
      <c r="D139" s="765"/>
      <c r="E139" s="178" t="s">
        <v>108</v>
      </c>
      <c r="F139" s="190" t="s">
        <v>75</v>
      </c>
    </row>
    <row r="140" spans="1:6" x14ac:dyDescent="0.2">
      <c r="A140" s="761"/>
      <c r="B140" s="762"/>
      <c r="C140" s="763"/>
      <c r="D140" s="765"/>
      <c r="E140" s="178" t="s">
        <v>86</v>
      </c>
      <c r="F140" s="190" t="s">
        <v>75</v>
      </c>
    </row>
    <row r="141" spans="1:6" ht="36" x14ac:dyDescent="0.2">
      <c r="A141" s="761" t="s">
        <v>199</v>
      </c>
      <c r="B141" s="762" t="str">
        <f>'2-Budynki'!C21</f>
        <v>Przechowalnia zwłok, ul. Stalowa 21/25, Drzewica</v>
      </c>
      <c r="C141" s="172" t="s">
        <v>94</v>
      </c>
      <c r="D141" s="190" t="s">
        <v>75</v>
      </c>
      <c r="E141" s="178" t="s">
        <v>305</v>
      </c>
      <c r="F141" s="190" t="s">
        <v>74</v>
      </c>
    </row>
    <row r="142" spans="1:6" ht="24" x14ac:dyDescent="0.2">
      <c r="A142" s="761"/>
      <c r="B142" s="762"/>
      <c r="C142" s="172" t="s">
        <v>96</v>
      </c>
      <c r="D142" s="190" t="s">
        <v>75</v>
      </c>
      <c r="E142" s="178" t="s">
        <v>97</v>
      </c>
      <c r="F142" s="190" t="s">
        <v>75</v>
      </c>
    </row>
    <row r="143" spans="1:6" ht="36" x14ac:dyDescent="0.2">
      <c r="A143" s="761"/>
      <c r="B143" s="762"/>
      <c r="C143" s="172" t="s">
        <v>98</v>
      </c>
      <c r="D143" s="190" t="s">
        <v>75</v>
      </c>
      <c r="E143" s="178" t="s">
        <v>99</v>
      </c>
      <c r="F143" s="190" t="s">
        <v>75</v>
      </c>
    </row>
    <row r="144" spans="1:6" ht="36" x14ac:dyDescent="0.2">
      <c r="A144" s="761"/>
      <c r="B144" s="762"/>
      <c r="C144" s="172" t="s">
        <v>100</v>
      </c>
      <c r="D144" s="190" t="s">
        <v>75</v>
      </c>
      <c r="E144" s="178" t="s">
        <v>101</v>
      </c>
      <c r="F144" s="190" t="s">
        <v>75</v>
      </c>
    </row>
    <row r="145" spans="1:6" ht="24" x14ac:dyDescent="0.2">
      <c r="A145" s="761"/>
      <c r="B145" s="762"/>
      <c r="C145" s="172" t="s">
        <v>102</v>
      </c>
      <c r="D145" s="190" t="s">
        <v>75</v>
      </c>
      <c r="E145" s="178" t="s">
        <v>87</v>
      </c>
      <c r="F145" s="190" t="s">
        <v>75</v>
      </c>
    </row>
    <row r="146" spans="1:6" ht="24" x14ac:dyDescent="0.2">
      <c r="A146" s="761"/>
      <c r="B146" s="762"/>
      <c r="C146" s="172" t="s">
        <v>103</v>
      </c>
      <c r="D146" s="190" t="s">
        <v>75</v>
      </c>
      <c r="E146" s="178" t="s">
        <v>104</v>
      </c>
      <c r="F146" s="190" t="s">
        <v>75</v>
      </c>
    </row>
    <row r="147" spans="1:6" ht="24" x14ac:dyDescent="0.2">
      <c r="A147" s="761"/>
      <c r="B147" s="762"/>
      <c r="C147" s="31" t="s">
        <v>105</v>
      </c>
      <c r="D147" s="190" t="s">
        <v>75</v>
      </c>
      <c r="E147" s="178" t="s">
        <v>106</v>
      </c>
      <c r="F147" s="190" t="s">
        <v>75</v>
      </c>
    </row>
    <row r="148" spans="1:6" ht="24" customHeight="1" x14ac:dyDescent="0.2">
      <c r="A148" s="761"/>
      <c r="B148" s="762"/>
      <c r="C148" s="763" t="s">
        <v>107</v>
      </c>
      <c r="D148" s="765"/>
      <c r="E148" s="178" t="s">
        <v>108</v>
      </c>
      <c r="F148" s="190" t="s">
        <v>75</v>
      </c>
    </row>
    <row r="149" spans="1:6" x14ac:dyDescent="0.2">
      <c r="A149" s="761"/>
      <c r="B149" s="762"/>
      <c r="C149" s="763"/>
      <c r="D149" s="765"/>
      <c r="E149" s="178" t="s">
        <v>86</v>
      </c>
      <c r="F149" s="190" t="s">
        <v>75</v>
      </c>
    </row>
    <row r="150" spans="1:6" ht="60" x14ac:dyDescent="0.2">
      <c r="A150" s="175"/>
      <c r="B150" s="438" t="str">
        <f>'1-wykaz jedn.'!B4</f>
        <v>3. Poradnia Psychologiczna- Pedagogiczna w Opocznie z filią Poradni Psychologiczno- Pedagogicznej w Drzewicy</v>
      </c>
      <c r="C150" s="176"/>
      <c r="D150" s="177"/>
      <c r="E150" s="173"/>
      <c r="F150" s="189"/>
    </row>
    <row r="151" spans="1:6" ht="36" x14ac:dyDescent="0.2">
      <c r="A151" s="761" t="s">
        <v>201</v>
      </c>
      <c r="B151" s="770" t="str">
        <f>'2-Budynki'!C24</f>
        <v>Pomieszczenia wynajmowane w budynku Internatu Specjalnego Ośrodka Szkolno-Wychowawczego "Centrum Edukacji i Rozwoju" im. Św. Jana Pawła II w Opocznie, ul. Armii Krajowej 2</v>
      </c>
      <c r="C151" s="184" t="s">
        <v>94</v>
      </c>
      <c r="D151" s="191" t="s">
        <v>74</v>
      </c>
      <c r="E151" s="173" t="s">
        <v>698</v>
      </c>
      <c r="F151" s="189" t="s">
        <v>74</v>
      </c>
    </row>
    <row r="152" spans="1:6" ht="24" x14ac:dyDescent="0.2">
      <c r="A152" s="761"/>
      <c r="B152" s="770"/>
      <c r="C152" s="184" t="s">
        <v>96</v>
      </c>
      <c r="D152" s="191" t="s">
        <v>75</v>
      </c>
      <c r="E152" s="173" t="s">
        <v>97</v>
      </c>
      <c r="F152" s="189" t="s">
        <v>75</v>
      </c>
    </row>
    <row r="153" spans="1:6" ht="36" x14ac:dyDescent="0.2">
      <c r="A153" s="761"/>
      <c r="B153" s="770"/>
      <c r="C153" s="184" t="s">
        <v>98</v>
      </c>
      <c r="D153" s="191" t="s">
        <v>75</v>
      </c>
      <c r="E153" s="173" t="s">
        <v>697</v>
      </c>
      <c r="F153" s="189" t="s">
        <v>74</v>
      </c>
    </row>
    <row r="154" spans="1:6" ht="36" x14ac:dyDescent="0.2">
      <c r="A154" s="761"/>
      <c r="B154" s="770"/>
      <c r="C154" s="184" t="s">
        <v>100</v>
      </c>
      <c r="D154" s="191" t="s">
        <v>75</v>
      </c>
      <c r="E154" s="173" t="s">
        <v>101</v>
      </c>
      <c r="F154" s="189" t="s">
        <v>75</v>
      </c>
    </row>
    <row r="155" spans="1:6" ht="24" x14ac:dyDescent="0.2">
      <c r="A155" s="761"/>
      <c r="B155" s="770"/>
      <c r="C155" s="184" t="s">
        <v>102</v>
      </c>
      <c r="D155" s="191" t="s">
        <v>75</v>
      </c>
      <c r="E155" s="173" t="s">
        <v>87</v>
      </c>
      <c r="F155" s="189" t="s">
        <v>75</v>
      </c>
    </row>
    <row r="156" spans="1:6" ht="24" x14ac:dyDescent="0.2">
      <c r="A156" s="761"/>
      <c r="B156" s="770"/>
      <c r="C156" s="184" t="s">
        <v>103</v>
      </c>
      <c r="D156" s="191" t="s">
        <v>75</v>
      </c>
      <c r="E156" s="173" t="s">
        <v>104</v>
      </c>
      <c r="F156" s="189" t="s">
        <v>75</v>
      </c>
    </row>
    <row r="157" spans="1:6" ht="24" x14ac:dyDescent="0.2">
      <c r="A157" s="761"/>
      <c r="B157" s="770"/>
      <c r="C157" s="185" t="s">
        <v>105</v>
      </c>
      <c r="D157" s="191" t="s">
        <v>75</v>
      </c>
      <c r="E157" s="173" t="s">
        <v>106</v>
      </c>
      <c r="F157" s="189" t="s">
        <v>75</v>
      </c>
    </row>
    <row r="158" spans="1:6" ht="24" customHeight="1" x14ac:dyDescent="0.2">
      <c r="A158" s="761"/>
      <c r="B158" s="770"/>
      <c r="C158" s="771" t="s">
        <v>107</v>
      </c>
      <c r="D158" s="772"/>
      <c r="E158" s="173" t="s">
        <v>108</v>
      </c>
      <c r="F158" s="189" t="s">
        <v>75</v>
      </c>
    </row>
    <row r="159" spans="1:6" x14ac:dyDescent="0.2">
      <c r="A159" s="761"/>
      <c r="B159" s="770"/>
      <c r="C159" s="771"/>
      <c r="D159" s="772"/>
      <c r="E159" s="173" t="s">
        <v>86</v>
      </c>
      <c r="F159" s="189" t="s">
        <v>75</v>
      </c>
    </row>
    <row r="160" spans="1:6" ht="30.75" customHeight="1" x14ac:dyDescent="0.2">
      <c r="A160" s="761" t="s">
        <v>202</v>
      </c>
      <c r="B160" s="762" t="str">
        <f>'2-Budynki'!C25</f>
        <v>Pomieszczenia wynajmowane w budynku Zespołu Szkół Ponadgimnazjalnych w Drzewicy, ul. Staszica 5</v>
      </c>
      <c r="C160" s="172" t="s">
        <v>94</v>
      </c>
      <c r="D160" s="189" t="s">
        <v>74</v>
      </c>
      <c r="E160" s="173" t="s">
        <v>696</v>
      </c>
      <c r="F160" s="189" t="s">
        <v>74</v>
      </c>
    </row>
    <row r="161" spans="1:6" ht="24" x14ac:dyDescent="0.2">
      <c r="A161" s="761"/>
      <c r="B161" s="762"/>
      <c r="C161" s="172" t="s">
        <v>316</v>
      </c>
      <c r="D161" s="189" t="s">
        <v>75</v>
      </c>
      <c r="E161" s="173" t="s">
        <v>97</v>
      </c>
      <c r="F161" s="189" t="s">
        <v>75</v>
      </c>
    </row>
    <row r="162" spans="1:6" ht="36" x14ac:dyDescent="0.2">
      <c r="A162" s="761"/>
      <c r="B162" s="762"/>
      <c r="C162" s="172" t="s">
        <v>98</v>
      </c>
      <c r="D162" s="189" t="s">
        <v>75</v>
      </c>
      <c r="E162" s="173" t="s">
        <v>697</v>
      </c>
      <c r="F162" s="189" t="s">
        <v>74</v>
      </c>
    </row>
    <row r="163" spans="1:6" ht="36" x14ac:dyDescent="0.2">
      <c r="A163" s="761"/>
      <c r="B163" s="762"/>
      <c r="C163" s="172" t="s">
        <v>100</v>
      </c>
      <c r="D163" s="189" t="s">
        <v>75</v>
      </c>
      <c r="E163" s="173" t="s">
        <v>101</v>
      </c>
      <c r="F163" s="189" t="s">
        <v>75</v>
      </c>
    </row>
    <row r="164" spans="1:6" ht="24" x14ac:dyDescent="0.2">
      <c r="A164" s="761"/>
      <c r="B164" s="762"/>
      <c r="C164" s="172" t="s">
        <v>102</v>
      </c>
      <c r="D164" s="189" t="s">
        <v>74</v>
      </c>
      <c r="E164" s="173" t="s">
        <v>87</v>
      </c>
      <c r="F164" s="189" t="s">
        <v>75</v>
      </c>
    </row>
    <row r="165" spans="1:6" ht="24" x14ac:dyDescent="0.2">
      <c r="A165" s="761"/>
      <c r="B165" s="762"/>
      <c r="C165" s="172" t="s">
        <v>103</v>
      </c>
      <c r="D165" s="189" t="s">
        <v>75</v>
      </c>
      <c r="E165" s="173" t="s">
        <v>104</v>
      </c>
      <c r="F165" s="189" t="s">
        <v>75</v>
      </c>
    </row>
    <row r="166" spans="1:6" ht="24" x14ac:dyDescent="0.2">
      <c r="A166" s="761"/>
      <c r="B166" s="762"/>
      <c r="C166" s="31" t="s">
        <v>105</v>
      </c>
      <c r="D166" s="189" t="s">
        <v>75</v>
      </c>
      <c r="E166" s="173" t="s">
        <v>106</v>
      </c>
      <c r="F166" s="189" t="s">
        <v>75</v>
      </c>
    </row>
    <row r="167" spans="1:6" ht="24" customHeight="1" x14ac:dyDescent="0.2">
      <c r="A167" s="761"/>
      <c r="B167" s="762"/>
      <c r="C167" s="763" t="s">
        <v>107</v>
      </c>
      <c r="D167" s="764"/>
      <c r="E167" s="173" t="s">
        <v>108</v>
      </c>
      <c r="F167" s="189" t="s">
        <v>75</v>
      </c>
    </row>
    <row r="168" spans="1:6" x14ac:dyDescent="0.2">
      <c r="A168" s="761"/>
      <c r="B168" s="762"/>
      <c r="C168" s="763"/>
      <c r="D168" s="764"/>
      <c r="E168" s="173" t="s">
        <v>86</v>
      </c>
      <c r="F168" s="189" t="s">
        <v>75</v>
      </c>
    </row>
    <row r="169" spans="1:6" ht="24.75" customHeight="1" x14ac:dyDescent="0.2">
      <c r="A169" s="175"/>
      <c r="B169" s="438" t="str">
        <f>'1-wykaz jedn.'!B5</f>
        <v>4. Powiatowe Centrum Pomocy Rodzinie</v>
      </c>
      <c r="C169" s="176"/>
      <c r="D169" s="177"/>
      <c r="E169" s="173"/>
      <c r="F169" s="189"/>
    </row>
    <row r="170" spans="1:6" ht="36" x14ac:dyDescent="0.2">
      <c r="A170" s="761" t="s">
        <v>203</v>
      </c>
      <c r="B170" s="762" t="str">
        <f>'2-Budynki'!C27</f>
        <v>Pomieszczenia wynajmowane w budynku Starostwa</v>
      </c>
      <c r="C170" s="172" t="s">
        <v>94</v>
      </c>
      <c r="D170" s="189" t="s">
        <v>75</v>
      </c>
      <c r="E170" s="173" t="s">
        <v>299</v>
      </c>
      <c r="F170" s="189" t="s">
        <v>74</v>
      </c>
    </row>
    <row r="171" spans="1:6" ht="24" x14ac:dyDescent="0.2">
      <c r="A171" s="761"/>
      <c r="B171" s="762"/>
      <c r="C171" s="172" t="s">
        <v>96</v>
      </c>
      <c r="D171" s="189" t="s">
        <v>75</v>
      </c>
      <c r="E171" s="173" t="s">
        <v>354</v>
      </c>
      <c r="F171" s="189" t="s">
        <v>75</v>
      </c>
    </row>
    <row r="172" spans="1:6" ht="24" x14ac:dyDescent="0.2">
      <c r="A172" s="761"/>
      <c r="B172" s="762"/>
      <c r="C172" s="172" t="s">
        <v>98</v>
      </c>
      <c r="D172" s="189" t="s">
        <v>75</v>
      </c>
      <c r="E172" s="173" t="s">
        <v>300</v>
      </c>
      <c r="F172" s="189" t="s">
        <v>74</v>
      </c>
    </row>
    <row r="173" spans="1:6" ht="24" x14ac:dyDescent="0.2">
      <c r="A173" s="761"/>
      <c r="B173" s="762"/>
      <c r="C173" s="172" t="s">
        <v>100</v>
      </c>
      <c r="D173" s="189" t="s">
        <v>75</v>
      </c>
      <c r="E173" s="173" t="s">
        <v>273</v>
      </c>
      <c r="F173" s="189" t="s">
        <v>74</v>
      </c>
    </row>
    <row r="174" spans="1:6" ht="36" x14ac:dyDescent="0.2">
      <c r="A174" s="761"/>
      <c r="B174" s="762"/>
      <c r="C174" s="172" t="s">
        <v>102</v>
      </c>
      <c r="D174" s="189" t="s">
        <v>75</v>
      </c>
      <c r="E174" s="173" t="s">
        <v>87</v>
      </c>
      <c r="F174" s="189" t="s">
        <v>134</v>
      </c>
    </row>
    <row r="175" spans="1:6" ht="24" x14ac:dyDescent="0.2">
      <c r="A175" s="761"/>
      <c r="B175" s="762"/>
      <c r="C175" s="172" t="s">
        <v>103</v>
      </c>
      <c r="D175" s="189" t="s">
        <v>74</v>
      </c>
      <c r="E175" s="173" t="s">
        <v>104</v>
      </c>
      <c r="F175" s="189" t="s">
        <v>75</v>
      </c>
    </row>
    <row r="176" spans="1:6" ht="36" x14ac:dyDescent="0.2">
      <c r="A176" s="761"/>
      <c r="B176" s="762"/>
      <c r="C176" s="31" t="s">
        <v>105</v>
      </c>
      <c r="D176" s="189"/>
      <c r="E176" s="173" t="s">
        <v>106</v>
      </c>
      <c r="F176" s="189" t="s">
        <v>134</v>
      </c>
    </row>
    <row r="177" spans="1:6" ht="24" customHeight="1" x14ac:dyDescent="0.2">
      <c r="A177" s="761"/>
      <c r="B177" s="762"/>
      <c r="C177" s="763" t="s">
        <v>107</v>
      </c>
      <c r="D177" s="764"/>
      <c r="E177" s="173" t="s">
        <v>108</v>
      </c>
      <c r="F177" s="189" t="s">
        <v>134</v>
      </c>
    </row>
    <row r="178" spans="1:6" ht="36" x14ac:dyDescent="0.2">
      <c r="A178" s="761"/>
      <c r="B178" s="762"/>
      <c r="C178" s="763"/>
      <c r="D178" s="764"/>
      <c r="E178" s="173" t="s">
        <v>86</v>
      </c>
      <c r="F178" s="189" t="s">
        <v>134</v>
      </c>
    </row>
    <row r="179" spans="1:6" ht="26.25" customHeight="1" x14ac:dyDescent="0.2">
      <c r="A179" s="175"/>
      <c r="B179" s="438" t="str">
        <f>'1-wykaz jedn.'!B6</f>
        <v>5. Powiatowy Urząd Pracy w Opocznie</v>
      </c>
      <c r="C179" s="176"/>
      <c r="D179" s="177"/>
      <c r="E179" s="173"/>
      <c r="F179" s="189"/>
    </row>
    <row r="180" spans="1:6" ht="36" x14ac:dyDescent="0.2">
      <c r="A180" s="761" t="s">
        <v>2</v>
      </c>
      <c r="B180" s="762" t="str">
        <f>'2-Budynki'!C29</f>
        <v>Budynek administracyjny, ul. Rolna 6, Opoczno *)</v>
      </c>
      <c r="C180" s="172" t="s">
        <v>94</v>
      </c>
      <c r="D180" s="189" t="s">
        <v>75</v>
      </c>
      <c r="E180" s="173" t="s">
        <v>331</v>
      </c>
      <c r="F180" s="189" t="s">
        <v>74</v>
      </c>
    </row>
    <row r="181" spans="1:6" ht="24" x14ac:dyDescent="0.2">
      <c r="A181" s="761"/>
      <c r="B181" s="762"/>
      <c r="C181" s="172" t="s">
        <v>96</v>
      </c>
      <c r="D181" s="189" t="s">
        <v>75</v>
      </c>
      <c r="E181" s="173" t="s">
        <v>97</v>
      </c>
      <c r="F181" s="189" t="s">
        <v>75</v>
      </c>
    </row>
    <row r="182" spans="1:6" ht="36" x14ac:dyDescent="0.2">
      <c r="A182" s="761"/>
      <c r="B182" s="762"/>
      <c r="C182" s="172" t="s">
        <v>98</v>
      </c>
      <c r="D182" s="189" t="s">
        <v>75</v>
      </c>
      <c r="E182" s="173" t="s">
        <v>241</v>
      </c>
      <c r="F182" s="189" t="s">
        <v>74</v>
      </c>
    </row>
    <row r="183" spans="1:6" ht="36" x14ac:dyDescent="0.2">
      <c r="A183" s="761"/>
      <c r="B183" s="762"/>
      <c r="C183" s="172" t="s">
        <v>100</v>
      </c>
      <c r="D183" s="189" t="s">
        <v>75</v>
      </c>
      <c r="E183" s="173" t="s">
        <v>101</v>
      </c>
      <c r="F183" s="189" t="s">
        <v>75</v>
      </c>
    </row>
    <row r="184" spans="1:6" ht="24" x14ac:dyDescent="0.2">
      <c r="A184" s="761"/>
      <c r="B184" s="762"/>
      <c r="C184" s="172" t="s">
        <v>102</v>
      </c>
      <c r="D184" s="189" t="s">
        <v>75</v>
      </c>
      <c r="E184" s="173" t="s">
        <v>87</v>
      </c>
      <c r="F184" s="189" t="s">
        <v>75</v>
      </c>
    </row>
    <row r="185" spans="1:6" ht="24" x14ac:dyDescent="0.2">
      <c r="A185" s="761"/>
      <c r="B185" s="762"/>
      <c r="C185" s="172" t="s">
        <v>103</v>
      </c>
      <c r="D185" s="189" t="s">
        <v>74</v>
      </c>
      <c r="E185" s="173" t="s">
        <v>104</v>
      </c>
      <c r="F185" s="189" t="s">
        <v>75</v>
      </c>
    </row>
    <row r="186" spans="1:6" ht="24" x14ac:dyDescent="0.2">
      <c r="A186" s="761"/>
      <c r="B186" s="762"/>
      <c r="C186" s="31" t="s">
        <v>105</v>
      </c>
      <c r="D186" s="189" t="s">
        <v>75</v>
      </c>
      <c r="E186" s="173" t="s">
        <v>106</v>
      </c>
      <c r="F186" s="189" t="s">
        <v>75</v>
      </c>
    </row>
    <row r="187" spans="1:6" ht="26.25" customHeight="1" x14ac:dyDescent="0.2">
      <c r="A187" s="761"/>
      <c r="B187" s="762"/>
      <c r="C187" s="763" t="s">
        <v>107</v>
      </c>
      <c r="D187" s="764" t="s">
        <v>352</v>
      </c>
      <c r="E187" s="173" t="s">
        <v>108</v>
      </c>
      <c r="F187" s="189" t="s">
        <v>75</v>
      </c>
    </row>
    <row r="188" spans="1:6" ht="36" x14ac:dyDescent="0.2">
      <c r="A188" s="761"/>
      <c r="B188" s="762"/>
      <c r="C188" s="763"/>
      <c r="D188" s="764"/>
      <c r="E188" s="173" t="s">
        <v>86</v>
      </c>
      <c r="F188" s="189" t="s">
        <v>134</v>
      </c>
    </row>
    <row r="189" spans="1:6" ht="72" x14ac:dyDescent="0.2">
      <c r="A189" s="761" t="s">
        <v>204</v>
      </c>
      <c r="B189" s="762" t="str">
        <f>'2-Budynki'!C30</f>
        <v>Siedziba urzędu, pomieszczenia wynajmowane ul. Armii Krajowej 2A, Opoczno</v>
      </c>
      <c r="C189" s="172" t="s">
        <v>301</v>
      </c>
      <c r="D189" s="189" t="s">
        <v>74</v>
      </c>
      <c r="E189" s="173" t="s">
        <v>302</v>
      </c>
      <c r="F189" s="189"/>
    </row>
    <row r="190" spans="1:6" ht="24" x14ac:dyDescent="0.2">
      <c r="A190" s="761"/>
      <c r="B190" s="762"/>
      <c r="C190" s="172" t="s">
        <v>96</v>
      </c>
      <c r="D190" s="189" t="s">
        <v>75</v>
      </c>
      <c r="E190" s="173" t="s">
        <v>97</v>
      </c>
      <c r="F190" s="189"/>
    </row>
    <row r="191" spans="1:6" ht="36" x14ac:dyDescent="0.2">
      <c r="A191" s="761"/>
      <c r="B191" s="762"/>
      <c r="C191" s="172" t="s">
        <v>98</v>
      </c>
      <c r="D191" s="189" t="s">
        <v>75</v>
      </c>
      <c r="E191" s="173" t="s">
        <v>99</v>
      </c>
      <c r="F191" s="189"/>
    </row>
    <row r="192" spans="1:6" ht="36" x14ac:dyDescent="0.2">
      <c r="A192" s="761"/>
      <c r="B192" s="762"/>
      <c r="C192" s="172" t="s">
        <v>100</v>
      </c>
      <c r="D192" s="189" t="s">
        <v>74</v>
      </c>
      <c r="E192" s="173" t="s">
        <v>101</v>
      </c>
      <c r="F192" s="189"/>
    </row>
    <row r="193" spans="1:6" ht="24" x14ac:dyDescent="0.2">
      <c r="A193" s="761"/>
      <c r="B193" s="762"/>
      <c r="C193" s="172" t="s">
        <v>102</v>
      </c>
      <c r="D193" s="189"/>
      <c r="E193" s="173" t="s">
        <v>87</v>
      </c>
      <c r="F193" s="189"/>
    </row>
    <row r="194" spans="1:6" ht="24" x14ac:dyDescent="0.2">
      <c r="A194" s="761"/>
      <c r="B194" s="762"/>
      <c r="C194" s="172" t="s">
        <v>103</v>
      </c>
      <c r="D194" s="189" t="s">
        <v>75</v>
      </c>
      <c r="E194" s="173" t="s">
        <v>104</v>
      </c>
      <c r="F194" s="189"/>
    </row>
    <row r="195" spans="1:6" ht="24" x14ac:dyDescent="0.2">
      <c r="A195" s="761"/>
      <c r="B195" s="762"/>
      <c r="C195" s="31" t="s">
        <v>105</v>
      </c>
      <c r="D195" s="189" t="s">
        <v>75</v>
      </c>
      <c r="E195" s="173" t="s">
        <v>106</v>
      </c>
      <c r="F195" s="189"/>
    </row>
    <row r="196" spans="1:6" ht="24" customHeight="1" x14ac:dyDescent="0.2">
      <c r="A196" s="761"/>
      <c r="B196" s="762"/>
      <c r="C196" s="763" t="s">
        <v>107</v>
      </c>
      <c r="D196" s="764" t="s">
        <v>303</v>
      </c>
      <c r="E196" s="173" t="s">
        <v>108</v>
      </c>
      <c r="F196" s="189"/>
    </row>
    <row r="197" spans="1:6" x14ac:dyDescent="0.2">
      <c r="A197" s="761"/>
      <c r="B197" s="762"/>
      <c r="C197" s="763"/>
      <c r="D197" s="764"/>
      <c r="E197" s="173" t="s">
        <v>86</v>
      </c>
      <c r="F197" s="189"/>
    </row>
    <row r="198" spans="1:6" ht="24" x14ac:dyDescent="0.2">
      <c r="A198" s="761" t="s">
        <v>205</v>
      </c>
      <c r="B198" s="762" t="str">
        <f>'2-Budynki'!C31</f>
        <v>Pomieszczenia wynajmowane, Punkt Potwierdzania Gotowości, ul. Warszawska 11, Drzewica</v>
      </c>
      <c r="C198" s="172" t="s">
        <v>304</v>
      </c>
      <c r="D198" s="189" t="s">
        <v>74</v>
      </c>
      <c r="E198" s="173" t="s">
        <v>305</v>
      </c>
      <c r="F198" s="189" t="s">
        <v>74</v>
      </c>
    </row>
    <row r="199" spans="1:6" ht="24" x14ac:dyDescent="0.2">
      <c r="A199" s="773"/>
      <c r="B199" s="773"/>
      <c r="C199" s="172" t="s">
        <v>96</v>
      </c>
      <c r="D199" s="189"/>
      <c r="E199" s="173" t="s">
        <v>97</v>
      </c>
      <c r="F199" s="189"/>
    </row>
    <row r="200" spans="1:6" ht="36" x14ac:dyDescent="0.2">
      <c r="A200" s="773"/>
      <c r="B200" s="773"/>
      <c r="C200" s="172" t="s">
        <v>98</v>
      </c>
      <c r="D200" s="189"/>
      <c r="E200" s="173" t="s">
        <v>99</v>
      </c>
      <c r="F200" s="189"/>
    </row>
    <row r="201" spans="1:6" ht="36" x14ac:dyDescent="0.2">
      <c r="A201" s="773"/>
      <c r="B201" s="773"/>
      <c r="C201" s="172" t="s">
        <v>100</v>
      </c>
      <c r="D201" s="189"/>
      <c r="E201" s="173" t="s">
        <v>101</v>
      </c>
      <c r="F201" s="189"/>
    </row>
    <row r="202" spans="1:6" ht="24" x14ac:dyDescent="0.2">
      <c r="A202" s="773"/>
      <c r="B202" s="773"/>
      <c r="C202" s="172" t="s">
        <v>102</v>
      </c>
      <c r="D202" s="189"/>
      <c r="E202" s="173" t="s">
        <v>87</v>
      </c>
      <c r="F202" s="189"/>
    </row>
    <row r="203" spans="1:6" ht="24" x14ac:dyDescent="0.2">
      <c r="A203" s="773"/>
      <c r="B203" s="773"/>
      <c r="C203" s="172" t="s">
        <v>103</v>
      </c>
      <c r="D203" s="189"/>
      <c r="E203" s="173" t="s">
        <v>104</v>
      </c>
      <c r="F203" s="189"/>
    </row>
    <row r="204" spans="1:6" ht="24" x14ac:dyDescent="0.2">
      <c r="A204" s="773"/>
      <c r="B204" s="773"/>
      <c r="C204" s="31" t="s">
        <v>105</v>
      </c>
      <c r="D204" s="189"/>
      <c r="E204" s="173" t="s">
        <v>106</v>
      </c>
      <c r="F204" s="189"/>
    </row>
    <row r="205" spans="1:6" ht="24" customHeight="1" x14ac:dyDescent="0.2">
      <c r="A205" s="773"/>
      <c r="B205" s="773"/>
      <c r="C205" s="763" t="s">
        <v>107</v>
      </c>
      <c r="D205" s="764" t="s">
        <v>303</v>
      </c>
      <c r="E205" s="173" t="s">
        <v>108</v>
      </c>
      <c r="F205" s="189"/>
    </row>
    <row r="206" spans="1:6" x14ac:dyDescent="0.2">
      <c r="A206" s="773"/>
      <c r="B206" s="773"/>
      <c r="C206" s="763"/>
      <c r="D206" s="764"/>
      <c r="E206" s="173" t="s">
        <v>86</v>
      </c>
      <c r="F206" s="189"/>
    </row>
    <row r="207" spans="1:6" ht="36" x14ac:dyDescent="0.2">
      <c r="A207" s="761" t="s">
        <v>206</v>
      </c>
      <c r="B207" s="762" t="str">
        <f>'2-Budynki'!C32</f>
        <v>*) Garaż blaszany, ul. Armii Krajowej 2A</v>
      </c>
      <c r="C207" s="172" t="s">
        <v>94</v>
      </c>
      <c r="D207" s="189"/>
      <c r="E207" s="173" t="s">
        <v>306</v>
      </c>
      <c r="F207" s="189" t="s">
        <v>74</v>
      </c>
    </row>
    <row r="208" spans="1:6" ht="24" x14ac:dyDescent="0.2">
      <c r="A208" s="761"/>
      <c r="B208" s="762"/>
      <c r="C208" s="172" t="s">
        <v>96</v>
      </c>
      <c r="D208" s="189" t="s">
        <v>75</v>
      </c>
      <c r="E208" s="173" t="s">
        <v>97</v>
      </c>
      <c r="F208" s="189"/>
    </row>
    <row r="209" spans="1:6" ht="36" x14ac:dyDescent="0.2">
      <c r="A209" s="761"/>
      <c r="B209" s="762"/>
      <c r="C209" s="172" t="s">
        <v>98</v>
      </c>
      <c r="D209" s="189" t="s">
        <v>75</v>
      </c>
      <c r="E209" s="173" t="s">
        <v>99</v>
      </c>
      <c r="F209" s="189"/>
    </row>
    <row r="210" spans="1:6" ht="36" x14ac:dyDescent="0.2">
      <c r="A210" s="761"/>
      <c r="B210" s="762"/>
      <c r="C210" s="172" t="s">
        <v>100</v>
      </c>
      <c r="D210" s="189" t="s">
        <v>75</v>
      </c>
      <c r="E210" s="173" t="s">
        <v>101</v>
      </c>
      <c r="F210" s="189"/>
    </row>
    <row r="211" spans="1:6" ht="24" x14ac:dyDescent="0.2">
      <c r="A211" s="761"/>
      <c r="B211" s="762"/>
      <c r="C211" s="172" t="s">
        <v>102</v>
      </c>
      <c r="D211" s="189"/>
      <c r="E211" s="173" t="s">
        <v>87</v>
      </c>
      <c r="F211" s="189"/>
    </row>
    <row r="212" spans="1:6" ht="24" x14ac:dyDescent="0.2">
      <c r="A212" s="761"/>
      <c r="B212" s="762"/>
      <c r="C212" s="172" t="s">
        <v>103</v>
      </c>
      <c r="D212" s="189" t="s">
        <v>75</v>
      </c>
      <c r="E212" s="173" t="s">
        <v>104</v>
      </c>
      <c r="F212" s="189"/>
    </row>
    <row r="213" spans="1:6" ht="24" x14ac:dyDescent="0.2">
      <c r="A213" s="761"/>
      <c r="B213" s="762"/>
      <c r="C213" s="31" t="s">
        <v>105</v>
      </c>
      <c r="D213" s="189" t="s">
        <v>75</v>
      </c>
      <c r="E213" s="173" t="s">
        <v>106</v>
      </c>
      <c r="F213" s="189"/>
    </row>
    <row r="214" spans="1:6" ht="24" customHeight="1" x14ac:dyDescent="0.2">
      <c r="A214" s="761"/>
      <c r="B214" s="762"/>
      <c r="C214" s="763" t="s">
        <v>107</v>
      </c>
      <c r="D214" s="764"/>
      <c r="E214" s="173" t="s">
        <v>108</v>
      </c>
      <c r="F214" s="189"/>
    </row>
    <row r="215" spans="1:6" x14ac:dyDescent="0.2">
      <c r="A215" s="761"/>
      <c r="B215" s="762"/>
      <c r="C215" s="763"/>
      <c r="D215" s="764"/>
      <c r="E215" s="173" t="s">
        <v>86</v>
      </c>
      <c r="F215" s="189"/>
    </row>
    <row r="216" spans="1:6" ht="17.25" customHeight="1" x14ac:dyDescent="0.2">
      <c r="A216" s="175"/>
      <c r="B216" s="438" t="str">
        <f>'1-wykaz jedn.'!B7</f>
        <v>6. Zarząd Dróg Powiatowych</v>
      </c>
      <c r="C216" s="176"/>
      <c r="D216" s="177"/>
      <c r="E216" s="173"/>
      <c r="F216" s="189"/>
    </row>
    <row r="217" spans="1:6" ht="36" x14ac:dyDescent="0.2">
      <c r="A217" s="761" t="s">
        <v>207</v>
      </c>
      <c r="B217" s="762" t="str">
        <f>'2-Budynki'!C34</f>
        <v>Budynek administracyjno-socjalny, Solec 26, Paradyż</v>
      </c>
      <c r="C217" s="172" t="s">
        <v>94</v>
      </c>
      <c r="D217" s="189" t="s">
        <v>75</v>
      </c>
      <c r="E217" s="173" t="s">
        <v>699</v>
      </c>
      <c r="F217" s="189" t="s">
        <v>74</v>
      </c>
    </row>
    <row r="218" spans="1:6" ht="24" x14ac:dyDescent="0.2">
      <c r="A218" s="761"/>
      <c r="B218" s="762"/>
      <c r="C218" s="172" t="s">
        <v>96</v>
      </c>
      <c r="D218" s="189" t="s">
        <v>75</v>
      </c>
      <c r="E218" s="173" t="s">
        <v>97</v>
      </c>
      <c r="F218" s="189" t="s">
        <v>75</v>
      </c>
    </row>
    <row r="219" spans="1:6" ht="43.5" customHeight="1" x14ac:dyDescent="0.2">
      <c r="A219" s="761"/>
      <c r="B219" s="762"/>
      <c r="C219" s="172" t="s">
        <v>98</v>
      </c>
      <c r="D219" s="189" t="s">
        <v>75</v>
      </c>
      <c r="E219" s="173" t="s">
        <v>99</v>
      </c>
      <c r="F219" s="189" t="s">
        <v>75</v>
      </c>
    </row>
    <row r="220" spans="1:6" ht="33" customHeight="1" x14ac:dyDescent="0.2">
      <c r="A220" s="761"/>
      <c r="B220" s="762"/>
      <c r="C220" s="172" t="s">
        <v>100</v>
      </c>
      <c r="D220" s="189" t="s">
        <v>75</v>
      </c>
      <c r="E220" s="173" t="s">
        <v>101</v>
      </c>
      <c r="F220" s="189" t="s">
        <v>75</v>
      </c>
    </row>
    <row r="221" spans="1:6" ht="24" x14ac:dyDescent="0.2">
      <c r="A221" s="761"/>
      <c r="B221" s="762"/>
      <c r="C221" s="172" t="s">
        <v>102</v>
      </c>
      <c r="D221" s="189" t="s">
        <v>74</v>
      </c>
      <c r="E221" s="173" t="s">
        <v>87</v>
      </c>
      <c r="F221" s="189"/>
    </row>
    <row r="222" spans="1:6" ht="24" x14ac:dyDescent="0.2">
      <c r="A222" s="761"/>
      <c r="B222" s="762"/>
      <c r="C222" s="172" t="s">
        <v>103</v>
      </c>
      <c r="D222" s="189" t="s">
        <v>75</v>
      </c>
      <c r="E222" s="173" t="s">
        <v>104</v>
      </c>
      <c r="F222" s="189"/>
    </row>
    <row r="223" spans="1:6" ht="24" x14ac:dyDescent="0.2">
      <c r="A223" s="761"/>
      <c r="B223" s="762"/>
      <c r="C223" s="31" t="s">
        <v>105</v>
      </c>
      <c r="D223" s="189" t="s">
        <v>75</v>
      </c>
      <c r="E223" s="173" t="s">
        <v>106</v>
      </c>
      <c r="F223" s="189"/>
    </row>
    <row r="224" spans="1:6" ht="24" customHeight="1" x14ac:dyDescent="0.2">
      <c r="A224" s="761"/>
      <c r="B224" s="762"/>
      <c r="C224" s="763" t="s">
        <v>107</v>
      </c>
      <c r="D224" s="764"/>
      <c r="E224" s="173" t="s">
        <v>108</v>
      </c>
      <c r="F224" s="189"/>
    </row>
    <row r="225" spans="1:6" x14ac:dyDescent="0.2">
      <c r="A225" s="761"/>
      <c r="B225" s="762"/>
      <c r="C225" s="763"/>
      <c r="D225" s="764"/>
      <c r="E225" s="173" t="s">
        <v>86</v>
      </c>
      <c r="F225" s="189"/>
    </row>
    <row r="226" spans="1:6" ht="36" x14ac:dyDescent="0.2">
      <c r="A226" s="761" t="s">
        <v>208</v>
      </c>
      <c r="B226" s="762" t="str">
        <f>'2-Budynki'!C35</f>
        <v>Wiata obudowana, Solec 26, Paradyż</v>
      </c>
      <c r="C226" s="172" t="s">
        <v>94</v>
      </c>
      <c r="D226" s="189" t="s">
        <v>75</v>
      </c>
      <c r="E226" s="173" t="s">
        <v>696</v>
      </c>
      <c r="F226" s="189" t="s">
        <v>74</v>
      </c>
    </row>
    <row r="227" spans="1:6" ht="24" x14ac:dyDescent="0.2">
      <c r="A227" s="761"/>
      <c r="B227" s="762"/>
      <c r="C227" s="172" t="s">
        <v>96</v>
      </c>
      <c r="D227" s="189" t="s">
        <v>75</v>
      </c>
      <c r="E227" s="173" t="s">
        <v>97</v>
      </c>
      <c r="F227" s="189" t="s">
        <v>75</v>
      </c>
    </row>
    <row r="228" spans="1:6" ht="36" x14ac:dyDescent="0.2">
      <c r="A228" s="761"/>
      <c r="B228" s="762"/>
      <c r="C228" s="172" t="s">
        <v>98</v>
      </c>
      <c r="D228" s="189" t="s">
        <v>75</v>
      </c>
      <c r="E228" s="173" t="s">
        <v>99</v>
      </c>
      <c r="F228" s="189" t="s">
        <v>75</v>
      </c>
    </row>
    <row r="229" spans="1:6" ht="36" x14ac:dyDescent="0.2">
      <c r="A229" s="761"/>
      <c r="B229" s="762"/>
      <c r="C229" s="172" t="s">
        <v>100</v>
      </c>
      <c r="D229" s="189" t="s">
        <v>75</v>
      </c>
      <c r="E229" s="173" t="s">
        <v>101</v>
      </c>
      <c r="F229" s="189" t="s">
        <v>75</v>
      </c>
    </row>
    <row r="230" spans="1:6" ht="24" x14ac:dyDescent="0.2">
      <c r="A230" s="761"/>
      <c r="B230" s="762"/>
      <c r="C230" s="172" t="s">
        <v>102</v>
      </c>
      <c r="D230" s="189" t="s">
        <v>74</v>
      </c>
      <c r="E230" s="173" t="s">
        <v>87</v>
      </c>
      <c r="F230" s="189"/>
    </row>
    <row r="231" spans="1:6" ht="24" x14ac:dyDescent="0.2">
      <c r="A231" s="761"/>
      <c r="B231" s="762"/>
      <c r="C231" s="172" t="s">
        <v>103</v>
      </c>
      <c r="D231" s="189" t="s">
        <v>75</v>
      </c>
      <c r="E231" s="173" t="s">
        <v>104</v>
      </c>
      <c r="F231" s="189"/>
    </row>
    <row r="232" spans="1:6" ht="24" x14ac:dyDescent="0.2">
      <c r="A232" s="761"/>
      <c r="B232" s="762"/>
      <c r="C232" s="31" t="s">
        <v>105</v>
      </c>
      <c r="D232" s="189" t="s">
        <v>75</v>
      </c>
      <c r="E232" s="173" t="s">
        <v>106</v>
      </c>
      <c r="F232" s="189"/>
    </row>
    <row r="233" spans="1:6" ht="24" customHeight="1" x14ac:dyDescent="0.2">
      <c r="A233" s="761"/>
      <c r="B233" s="762"/>
      <c r="C233" s="763" t="s">
        <v>107</v>
      </c>
      <c r="D233" s="764"/>
      <c r="E233" s="173" t="s">
        <v>108</v>
      </c>
      <c r="F233" s="189"/>
    </row>
    <row r="234" spans="1:6" x14ac:dyDescent="0.2">
      <c r="A234" s="761"/>
      <c r="B234" s="762"/>
      <c r="C234" s="763"/>
      <c r="D234" s="764"/>
      <c r="E234" s="173" t="s">
        <v>86</v>
      </c>
      <c r="F234" s="189"/>
    </row>
    <row r="235" spans="1:6" ht="36" x14ac:dyDescent="0.2">
      <c r="A235" s="761" t="s">
        <v>209</v>
      </c>
      <c r="B235" s="762" t="str">
        <f>'2-Budynki'!C36</f>
        <v>Wiata na środki chemiczne, Solec 26, Paradyż</v>
      </c>
      <c r="C235" s="172" t="s">
        <v>94</v>
      </c>
      <c r="D235" s="189" t="s">
        <v>75</v>
      </c>
      <c r="E235" s="173" t="s">
        <v>95</v>
      </c>
      <c r="F235" s="189" t="s">
        <v>74</v>
      </c>
    </row>
    <row r="236" spans="1:6" ht="24" x14ac:dyDescent="0.2">
      <c r="A236" s="761"/>
      <c r="B236" s="762"/>
      <c r="C236" s="172" t="s">
        <v>96</v>
      </c>
      <c r="D236" s="189" t="s">
        <v>75</v>
      </c>
      <c r="E236" s="173" t="s">
        <v>97</v>
      </c>
      <c r="F236" s="189" t="s">
        <v>75</v>
      </c>
    </row>
    <row r="237" spans="1:6" ht="36" x14ac:dyDescent="0.2">
      <c r="A237" s="761"/>
      <c r="B237" s="762"/>
      <c r="C237" s="172" t="s">
        <v>98</v>
      </c>
      <c r="D237" s="189" t="s">
        <v>75</v>
      </c>
      <c r="E237" s="173" t="s">
        <v>99</v>
      </c>
      <c r="F237" s="189" t="s">
        <v>75</v>
      </c>
    </row>
    <row r="238" spans="1:6" ht="34.5" customHeight="1" x14ac:dyDescent="0.2">
      <c r="A238" s="761"/>
      <c r="B238" s="762"/>
      <c r="C238" s="172" t="s">
        <v>100</v>
      </c>
      <c r="D238" s="189" t="s">
        <v>75</v>
      </c>
      <c r="E238" s="173" t="s">
        <v>101</v>
      </c>
      <c r="F238" s="189" t="s">
        <v>74</v>
      </c>
    </row>
    <row r="239" spans="1:6" ht="24" x14ac:dyDescent="0.2">
      <c r="A239" s="761"/>
      <c r="B239" s="762"/>
      <c r="C239" s="172" t="s">
        <v>102</v>
      </c>
      <c r="D239" s="189" t="s">
        <v>75</v>
      </c>
      <c r="E239" s="173" t="s">
        <v>87</v>
      </c>
      <c r="F239" s="189"/>
    </row>
    <row r="240" spans="1:6" ht="24" x14ac:dyDescent="0.2">
      <c r="A240" s="761"/>
      <c r="B240" s="762"/>
      <c r="C240" s="172" t="s">
        <v>103</v>
      </c>
      <c r="D240" s="189" t="s">
        <v>75</v>
      </c>
      <c r="E240" s="173" t="s">
        <v>104</v>
      </c>
      <c r="F240" s="189"/>
    </row>
    <row r="241" spans="1:6" ht="24" x14ac:dyDescent="0.2">
      <c r="A241" s="761"/>
      <c r="B241" s="762"/>
      <c r="C241" s="31" t="s">
        <v>105</v>
      </c>
      <c r="D241" s="189" t="s">
        <v>75</v>
      </c>
      <c r="E241" s="173" t="s">
        <v>106</v>
      </c>
      <c r="F241" s="189"/>
    </row>
    <row r="242" spans="1:6" ht="24" customHeight="1" x14ac:dyDescent="0.2">
      <c r="A242" s="761"/>
      <c r="B242" s="762"/>
      <c r="C242" s="763" t="s">
        <v>107</v>
      </c>
      <c r="D242" s="764"/>
      <c r="E242" s="173" t="s">
        <v>108</v>
      </c>
      <c r="F242" s="189"/>
    </row>
    <row r="243" spans="1:6" x14ac:dyDescent="0.2">
      <c r="A243" s="761"/>
      <c r="B243" s="762"/>
      <c r="C243" s="763"/>
      <c r="D243" s="764"/>
      <c r="E243" s="173" t="s">
        <v>86</v>
      </c>
      <c r="F243" s="189"/>
    </row>
    <row r="244" spans="1:6" ht="36" x14ac:dyDescent="0.2">
      <c r="A244" s="761" t="s">
        <v>210</v>
      </c>
      <c r="B244" s="762" t="str">
        <f>'2-Budynki'!C37</f>
        <v>Budynek socjalno-warsztatowy, ul. Rolna 5, Opoczno</v>
      </c>
      <c r="C244" s="172" t="s">
        <v>94</v>
      </c>
      <c r="D244" s="189" t="s">
        <v>75</v>
      </c>
      <c r="E244" s="173" t="s">
        <v>698</v>
      </c>
      <c r="F244" s="189" t="s">
        <v>74</v>
      </c>
    </row>
    <row r="245" spans="1:6" ht="24" x14ac:dyDescent="0.2">
      <c r="A245" s="761"/>
      <c r="B245" s="762"/>
      <c r="C245" s="172" t="s">
        <v>96</v>
      </c>
      <c r="D245" s="189" t="s">
        <v>122</v>
      </c>
      <c r="E245" s="173" t="s">
        <v>97</v>
      </c>
      <c r="F245" s="189" t="s">
        <v>75</v>
      </c>
    </row>
    <row r="246" spans="1:6" ht="36" x14ac:dyDescent="0.2">
      <c r="A246" s="761"/>
      <c r="B246" s="762"/>
      <c r="C246" s="172" t="s">
        <v>98</v>
      </c>
      <c r="D246" s="189" t="s">
        <v>75</v>
      </c>
      <c r="E246" s="173" t="s">
        <v>99</v>
      </c>
      <c r="F246" s="189" t="s">
        <v>75</v>
      </c>
    </row>
    <row r="247" spans="1:6" ht="36" x14ac:dyDescent="0.2">
      <c r="A247" s="761"/>
      <c r="B247" s="762"/>
      <c r="C247" s="172" t="s">
        <v>100</v>
      </c>
      <c r="D247" s="189" t="s">
        <v>75</v>
      </c>
      <c r="E247" s="173" t="s">
        <v>101</v>
      </c>
      <c r="F247" s="189" t="s">
        <v>75</v>
      </c>
    </row>
    <row r="248" spans="1:6" ht="24" x14ac:dyDescent="0.2">
      <c r="A248" s="761"/>
      <c r="B248" s="762"/>
      <c r="C248" s="172" t="s">
        <v>102</v>
      </c>
      <c r="D248" s="189" t="s">
        <v>74</v>
      </c>
      <c r="E248" s="173" t="s">
        <v>87</v>
      </c>
      <c r="F248" s="189"/>
    </row>
    <row r="249" spans="1:6" ht="24" x14ac:dyDescent="0.2">
      <c r="A249" s="761"/>
      <c r="B249" s="762"/>
      <c r="C249" s="172" t="s">
        <v>103</v>
      </c>
      <c r="D249" s="189" t="s">
        <v>75</v>
      </c>
      <c r="E249" s="173" t="s">
        <v>104</v>
      </c>
      <c r="F249" s="189"/>
    </row>
    <row r="250" spans="1:6" ht="24" x14ac:dyDescent="0.2">
      <c r="A250" s="761"/>
      <c r="B250" s="762"/>
      <c r="C250" s="31" t="s">
        <v>105</v>
      </c>
      <c r="D250" s="189" t="s">
        <v>75</v>
      </c>
      <c r="E250" s="173" t="s">
        <v>106</v>
      </c>
      <c r="F250" s="189"/>
    </row>
    <row r="251" spans="1:6" ht="24" customHeight="1" x14ac:dyDescent="0.2">
      <c r="A251" s="761"/>
      <c r="B251" s="762"/>
      <c r="C251" s="763" t="s">
        <v>107</v>
      </c>
      <c r="D251" s="764"/>
      <c r="E251" s="173" t="s">
        <v>108</v>
      </c>
      <c r="F251" s="189"/>
    </row>
    <row r="252" spans="1:6" x14ac:dyDescent="0.2">
      <c r="A252" s="761"/>
      <c r="B252" s="762"/>
      <c r="C252" s="763"/>
      <c r="D252" s="764"/>
      <c r="E252" s="173" t="s">
        <v>86</v>
      </c>
      <c r="F252" s="189"/>
    </row>
    <row r="253" spans="1:6" ht="36" x14ac:dyDescent="0.2">
      <c r="A253" s="761" t="s">
        <v>211</v>
      </c>
      <c r="B253" s="762" t="str">
        <f>'2-Budynki'!C38</f>
        <v>Budynek socjalno-administracyjny, ul. Rolna 5, Opoczno</v>
      </c>
      <c r="C253" s="172" t="s">
        <v>94</v>
      </c>
      <c r="D253" s="189" t="s">
        <v>74</v>
      </c>
      <c r="E253" s="173" t="s">
        <v>699</v>
      </c>
      <c r="F253" s="189" t="s">
        <v>74</v>
      </c>
    </row>
    <row r="254" spans="1:6" ht="24.75" customHeight="1" x14ac:dyDescent="0.2">
      <c r="A254" s="761"/>
      <c r="B254" s="762"/>
      <c r="C254" s="172" t="s">
        <v>96</v>
      </c>
      <c r="D254" s="189" t="s">
        <v>110</v>
      </c>
      <c r="E254" s="173" t="s">
        <v>97</v>
      </c>
      <c r="F254" s="189" t="s">
        <v>75</v>
      </c>
    </row>
    <row r="255" spans="1:6" ht="45" customHeight="1" x14ac:dyDescent="0.2">
      <c r="A255" s="761"/>
      <c r="B255" s="762"/>
      <c r="C255" s="172" t="s">
        <v>98</v>
      </c>
      <c r="D255" s="189" t="s">
        <v>75</v>
      </c>
      <c r="E255" s="173" t="s">
        <v>99</v>
      </c>
      <c r="F255" s="189" t="s">
        <v>75</v>
      </c>
    </row>
    <row r="256" spans="1:6" ht="42" customHeight="1" x14ac:dyDescent="0.2">
      <c r="A256" s="761"/>
      <c r="B256" s="762"/>
      <c r="C256" s="172" t="s">
        <v>100</v>
      </c>
      <c r="D256" s="189" t="s">
        <v>75</v>
      </c>
      <c r="E256" s="173" t="s">
        <v>101</v>
      </c>
      <c r="F256" s="189" t="s">
        <v>75</v>
      </c>
    </row>
    <row r="257" spans="1:6" ht="35.25" customHeight="1" x14ac:dyDescent="0.2">
      <c r="A257" s="761"/>
      <c r="B257" s="762"/>
      <c r="C257" s="172" t="s">
        <v>102</v>
      </c>
      <c r="D257" s="189" t="s">
        <v>74</v>
      </c>
      <c r="E257" s="173" t="s">
        <v>87</v>
      </c>
      <c r="F257" s="189"/>
    </row>
    <row r="258" spans="1:6" ht="36" customHeight="1" x14ac:dyDescent="0.2">
      <c r="A258" s="761"/>
      <c r="B258" s="762"/>
      <c r="C258" s="172" t="s">
        <v>103</v>
      </c>
      <c r="D258" s="189" t="s">
        <v>75</v>
      </c>
      <c r="E258" s="173" t="s">
        <v>104</v>
      </c>
      <c r="F258" s="189"/>
    </row>
    <row r="259" spans="1:6" ht="31.5" customHeight="1" x14ac:dyDescent="0.2">
      <c r="A259" s="761"/>
      <c r="B259" s="762"/>
      <c r="C259" s="31" t="s">
        <v>105</v>
      </c>
      <c r="D259" s="189" t="s">
        <v>75</v>
      </c>
      <c r="E259" s="173" t="s">
        <v>106</v>
      </c>
      <c r="F259" s="189"/>
    </row>
    <row r="260" spans="1:6" ht="31.5" customHeight="1" x14ac:dyDescent="0.2">
      <c r="A260" s="761"/>
      <c r="B260" s="762"/>
      <c r="C260" s="763" t="s">
        <v>107</v>
      </c>
      <c r="D260" s="764"/>
      <c r="E260" s="173" t="s">
        <v>108</v>
      </c>
      <c r="F260" s="189"/>
    </row>
    <row r="261" spans="1:6" ht="22.5" customHeight="1" x14ac:dyDescent="0.2">
      <c r="A261" s="761"/>
      <c r="B261" s="762"/>
      <c r="C261" s="763"/>
      <c r="D261" s="764"/>
      <c r="E261" s="173" t="s">
        <v>86</v>
      </c>
      <c r="F261" s="189"/>
    </row>
    <row r="262" spans="1:6" ht="36" x14ac:dyDescent="0.2">
      <c r="A262" s="761" t="s">
        <v>212</v>
      </c>
      <c r="B262" s="762" t="str">
        <f>'2-Budynki'!C39</f>
        <v>Magazyn, ul. Rolna 5, Opoczno</v>
      </c>
      <c r="C262" s="172" t="s">
        <v>94</v>
      </c>
      <c r="D262" s="189" t="s">
        <v>75</v>
      </c>
      <c r="E262" s="173" t="s">
        <v>696</v>
      </c>
      <c r="F262" s="189" t="s">
        <v>74</v>
      </c>
    </row>
    <row r="263" spans="1:6" ht="24" customHeight="1" x14ac:dyDescent="0.2">
      <c r="A263" s="761"/>
      <c r="B263" s="762"/>
      <c r="C263" s="172" t="s">
        <v>96</v>
      </c>
      <c r="D263" s="189" t="s">
        <v>122</v>
      </c>
      <c r="E263" s="173" t="s">
        <v>97</v>
      </c>
      <c r="F263" s="189" t="s">
        <v>75</v>
      </c>
    </row>
    <row r="264" spans="1:6" ht="39.75" customHeight="1" x14ac:dyDescent="0.2">
      <c r="A264" s="761"/>
      <c r="B264" s="762"/>
      <c r="C264" s="172" t="s">
        <v>98</v>
      </c>
      <c r="D264" s="189" t="s">
        <v>75</v>
      </c>
      <c r="E264" s="173" t="s">
        <v>99</v>
      </c>
      <c r="F264" s="189" t="s">
        <v>75</v>
      </c>
    </row>
    <row r="265" spans="1:6" ht="42" customHeight="1" x14ac:dyDescent="0.2">
      <c r="A265" s="761"/>
      <c r="B265" s="762"/>
      <c r="C265" s="172" t="s">
        <v>100</v>
      </c>
      <c r="D265" s="189" t="s">
        <v>75</v>
      </c>
      <c r="E265" s="173" t="s">
        <v>101</v>
      </c>
      <c r="F265" s="189" t="s">
        <v>75</v>
      </c>
    </row>
    <row r="266" spans="1:6" ht="30.75" customHeight="1" x14ac:dyDescent="0.2">
      <c r="A266" s="761"/>
      <c r="B266" s="762"/>
      <c r="C266" s="172" t="s">
        <v>102</v>
      </c>
      <c r="D266" s="189" t="s">
        <v>75</v>
      </c>
      <c r="E266" s="173" t="s">
        <v>87</v>
      </c>
      <c r="F266" s="189"/>
    </row>
    <row r="267" spans="1:6" ht="27.75" customHeight="1" x14ac:dyDescent="0.2">
      <c r="A267" s="761"/>
      <c r="B267" s="762"/>
      <c r="C267" s="172" t="s">
        <v>103</v>
      </c>
      <c r="D267" s="189" t="s">
        <v>75</v>
      </c>
      <c r="E267" s="173" t="s">
        <v>104</v>
      </c>
      <c r="F267" s="189"/>
    </row>
    <row r="268" spans="1:6" ht="28.5" customHeight="1" x14ac:dyDescent="0.2">
      <c r="A268" s="761"/>
      <c r="B268" s="762"/>
      <c r="C268" s="31" t="s">
        <v>105</v>
      </c>
      <c r="D268" s="189" t="s">
        <v>75</v>
      </c>
      <c r="E268" s="173" t="s">
        <v>106</v>
      </c>
      <c r="F268" s="189"/>
    </row>
    <row r="269" spans="1:6" ht="25.5" customHeight="1" x14ac:dyDescent="0.2">
      <c r="A269" s="761"/>
      <c r="B269" s="762"/>
      <c r="C269" s="763" t="s">
        <v>107</v>
      </c>
      <c r="D269" s="764"/>
      <c r="E269" s="173" t="s">
        <v>108</v>
      </c>
      <c r="F269" s="189"/>
    </row>
    <row r="270" spans="1:6" ht="21" customHeight="1" x14ac:dyDescent="0.2">
      <c r="A270" s="761"/>
      <c r="B270" s="762"/>
      <c r="C270" s="763"/>
      <c r="D270" s="764"/>
      <c r="E270" s="173" t="s">
        <v>86</v>
      </c>
      <c r="F270" s="189"/>
    </row>
    <row r="271" spans="1:6" ht="36" x14ac:dyDescent="0.2">
      <c r="A271" s="761" t="s">
        <v>213</v>
      </c>
      <c r="B271" s="762" t="str">
        <f>'2-Budynki'!C39</f>
        <v>Magazyn, ul. Rolna 5, Opoczno</v>
      </c>
      <c r="C271" s="172" t="s">
        <v>94</v>
      </c>
      <c r="D271" s="189" t="s">
        <v>75</v>
      </c>
      <c r="E271" s="173" t="s">
        <v>95</v>
      </c>
      <c r="F271" s="189" t="s">
        <v>75</v>
      </c>
    </row>
    <row r="272" spans="1:6" ht="30.75" customHeight="1" x14ac:dyDescent="0.2">
      <c r="A272" s="761"/>
      <c r="B272" s="762"/>
      <c r="C272" s="172" t="s">
        <v>96</v>
      </c>
      <c r="D272" s="189" t="s">
        <v>122</v>
      </c>
      <c r="E272" s="173" t="s">
        <v>97</v>
      </c>
      <c r="F272" s="189" t="s">
        <v>75</v>
      </c>
    </row>
    <row r="273" spans="1:6" ht="45.75" customHeight="1" x14ac:dyDescent="0.2">
      <c r="A273" s="761"/>
      <c r="B273" s="762"/>
      <c r="C273" s="172" t="s">
        <v>98</v>
      </c>
      <c r="D273" s="189" t="s">
        <v>75</v>
      </c>
      <c r="E273" s="173" t="s">
        <v>99</v>
      </c>
      <c r="F273" s="189" t="s">
        <v>75</v>
      </c>
    </row>
    <row r="274" spans="1:6" ht="40.5" customHeight="1" x14ac:dyDescent="0.2">
      <c r="A274" s="761"/>
      <c r="B274" s="762"/>
      <c r="C274" s="172" t="s">
        <v>100</v>
      </c>
      <c r="D274" s="189" t="s">
        <v>75</v>
      </c>
      <c r="E274" s="173" t="s">
        <v>101</v>
      </c>
      <c r="F274" s="189" t="s">
        <v>75</v>
      </c>
    </row>
    <row r="275" spans="1:6" ht="24.75" customHeight="1" x14ac:dyDescent="0.2">
      <c r="A275" s="761"/>
      <c r="B275" s="762"/>
      <c r="C275" s="172" t="s">
        <v>102</v>
      </c>
      <c r="D275" s="189" t="s">
        <v>75</v>
      </c>
      <c r="E275" s="173" t="s">
        <v>87</v>
      </c>
      <c r="F275" s="189"/>
    </row>
    <row r="276" spans="1:6" ht="27.75" customHeight="1" x14ac:dyDescent="0.2">
      <c r="A276" s="761"/>
      <c r="B276" s="762"/>
      <c r="C276" s="172" t="s">
        <v>103</v>
      </c>
      <c r="D276" s="189" t="s">
        <v>75</v>
      </c>
      <c r="E276" s="173" t="s">
        <v>104</v>
      </c>
      <c r="F276" s="189"/>
    </row>
    <row r="277" spans="1:6" ht="24" x14ac:dyDescent="0.2">
      <c r="A277" s="761"/>
      <c r="B277" s="762"/>
      <c r="C277" s="31" t="s">
        <v>105</v>
      </c>
      <c r="D277" s="189" t="s">
        <v>122</v>
      </c>
      <c r="E277" s="173" t="s">
        <v>106</v>
      </c>
      <c r="F277" s="189"/>
    </row>
    <row r="278" spans="1:6" ht="24" customHeight="1" x14ac:dyDescent="0.2">
      <c r="A278" s="761"/>
      <c r="B278" s="762"/>
      <c r="C278" s="763" t="s">
        <v>107</v>
      </c>
      <c r="D278" s="764"/>
      <c r="E278" s="173" t="s">
        <v>108</v>
      </c>
      <c r="F278" s="189"/>
    </row>
    <row r="279" spans="1:6" x14ac:dyDescent="0.2">
      <c r="A279" s="761"/>
      <c r="B279" s="762"/>
      <c r="C279" s="763"/>
      <c r="D279" s="764"/>
      <c r="E279" s="173" t="s">
        <v>86</v>
      </c>
      <c r="F279" s="189"/>
    </row>
    <row r="280" spans="1:6" ht="36" x14ac:dyDescent="0.2">
      <c r="A280" s="761" t="s">
        <v>214</v>
      </c>
      <c r="B280" s="762" t="str">
        <f>'2-Budynki'!C41</f>
        <v>Budynek kotłowni, ul. Rolna 5, Opoczno</v>
      </c>
      <c r="C280" s="172" t="s">
        <v>94</v>
      </c>
      <c r="D280" s="189" t="s">
        <v>75</v>
      </c>
      <c r="E280" s="173" t="s">
        <v>696</v>
      </c>
      <c r="F280" s="189" t="s">
        <v>74</v>
      </c>
    </row>
    <row r="281" spans="1:6" ht="57.75" customHeight="1" x14ac:dyDescent="0.2">
      <c r="A281" s="761"/>
      <c r="B281" s="762"/>
      <c r="C281" s="172" t="s">
        <v>96</v>
      </c>
      <c r="D281" s="189" t="s">
        <v>122</v>
      </c>
      <c r="E281" s="173" t="s">
        <v>97</v>
      </c>
      <c r="F281" s="189" t="s">
        <v>75</v>
      </c>
    </row>
    <row r="282" spans="1:6" ht="50.25" customHeight="1" x14ac:dyDescent="0.2">
      <c r="A282" s="761"/>
      <c r="B282" s="762"/>
      <c r="C282" s="172" t="s">
        <v>98</v>
      </c>
      <c r="D282" s="189" t="s">
        <v>75</v>
      </c>
      <c r="E282" s="173" t="s">
        <v>99</v>
      </c>
      <c r="F282" s="189" t="s">
        <v>75</v>
      </c>
    </row>
    <row r="283" spans="1:6" ht="42.75" customHeight="1" x14ac:dyDescent="0.2">
      <c r="A283" s="761"/>
      <c r="B283" s="762"/>
      <c r="C283" s="172" t="s">
        <v>100</v>
      </c>
      <c r="D283" s="189" t="s">
        <v>75</v>
      </c>
      <c r="E283" s="173" t="s">
        <v>101</v>
      </c>
      <c r="F283" s="189" t="s">
        <v>75</v>
      </c>
    </row>
    <row r="284" spans="1:6" ht="36.75" customHeight="1" x14ac:dyDescent="0.2">
      <c r="A284" s="761"/>
      <c r="B284" s="762"/>
      <c r="C284" s="172" t="s">
        <v>102</v>
      </c>
      <c r="D284" s="189" t="s">
        <v>75</v>
      </c>
      <c r="E284" s="173" t="s">
        <v>87</v>
      </c>
      <c r="F284" s="189" t="s">
        <v>75</v>
      </c>
    </row>
    <row r="285" spans="1:6" ht="26.25" customHeight="1" x14ac:dyDescent="0.2">
      <c r="A285" s="761"/>
      <c r="B285" s="762"/>
      <c r="C285" s="172" t="s">
        <v>103</v>
      </c>
      <c r="D285" s="189" t="s">
        <v>75</v>
      </c>
      <c r="E285" s="173" t="s">
        <v>104</v>
      </c>
      <c r="F285" s="189" t="s">
        <v>75</v>
      </c>
    </row>
    <row r="286" spans="1:6" ht="31.5" customHeight="1" x14ac:dyDescent="0.2">
      <c r="A286" s="761"/>
      <c r="B286" s="762"/>
      <c r="C286" s="31" t="s">
        <v>105</v>
      </c>
      <c r="D286" s="189" t="s">
        <v>75</v>
      </c>
      <c r="E286" s="173" t="s">
        <v>106</v>
      </c>
      <c r="F286" s="189"/>
    </row>
    <row r="287" spans="1:6" ht="24" customHeight="1" x14ac:dyDescent="0.2">
      <c r="A287" s="761"/>
      <c r="B287" s="762"/>
      <c r="C287" s="763" t="s">
        <v>107</v>
      </c>
      <c r="D287" s="764"/>
      <c r="E287" s="173" t="s">
        <v>108</v>
      </c>
      <c r="F287" s="189"/>
    </row>
    <row r="288" spans="1:6" x14ac:dyDescent="0.2">
      <c r="A288" s="761"/>
      <c r="B288" s="762"/>
      <c r="C288" s="763"/>
      <c r="D288" s="764"/>
      <c r="E288" s="173" t="s">
        <v>86</v>
      </c>
      <c r="F288" s="189"/>
    </row>
    <row r="289" spans="1:6" ht="52.5" customHeight="1" x14ac:dyDescent="0.2">
      <c r="A289" s="175"/>
      <c r="B289" s="438" t="str">
        <f>'1-wykaz jedn.'!B8</f>
        <v>7.I  Liceum Ogólnokształcące im. Stefana Żeromskiego w Opocznie</v>
      </c>
      <c r="C289" s="176"/>
      <c r="D289" s="177"/>
      <c r="E289" s="173"/>
      <c r="F289" s="189"/>
    </row>
    <row r="290" spans="1:6" ht="36" x14ac:dyDescent="0.2">
      <c r="A290" s="761" t="s">
        <v>215</v>
      </c>
      <c r="B290" s="762" t="str">
        <f>'2-Budynki'!C43</f>
        <v>Budynek szkolny, ul. Żeromskiego 3, Opoczno</v>
      </c>
      <c r="C290" s="172" t="s">
        <v>94</v>
      </c>
      <c r="D290" s="189" t="s">
        <v>74</v>
      </c>
      <c r="E290" s="173" t="s">
        <v>700</v>
      </c>
      <c r="F290" s="189" t="s">
        <v>74</v>
      </c>
    </row>
    <row r="291" spans="1:6" ht="26.25" customHeight="1" x14ac:dyDescent="0.2">
      <c r="A291" s="761"/>
      <c r="B291" s="762"/>
      <c r="C291" s="172" t="s">
        <v>96</v>
      </c>
      <c r="D291" s="189" t="s">
        <v>123</v>
      </c>
      <c r="E291" s="173" t="s">
        <v>97</v>
      </c>
      <c r="F291" s="189" t="s">
        <v>75</v>
      </c>
    </row>
    <row r="292" spans="1:6" ht="45" customHeight="1" x14ac:dyDescent="0.2">
      <c r="A292" s="761"/>
      <c r="B292" s="762"/>
      <c r="C292" s="172" t="s">
        <v>98</v>
      </c>
      <c r="D292" s="189" t="s">
        <v>75</v>
      </c>
      <c r="E292" s="173" t="s">
        <v>292</v>
      </c>
      <c r="F292" s="189" t="s">
        <v>74</v>
      </c>
    </row>
    <row r="293" spans="1:6" ht="39.75" customHeight="1" x14ac:dyDescent="0.2">
      <c r="A293" s="761"/>
      <c r="B293" s="762"/>
      <c r="C293" s="172" t="s">
        <v>100</v>
      </c>
      <c r="D293" s="189" t="s">
        <v>74</v>
      </c>
      <c r="E293" s="173" t="s">
        <v>101</v>
      </c>
      <c r="F293" s="189" t="s">
        <v>75</v>
      </c>
    </row>
    <row r="294" spans="1:6" ht="28.5" customHeight="1" x14ac:dyDescent="0.2">
      <c r="A294" s="761"/>
      <c r="B294" s="762"/>
      <c r="C294" s="172" t="s">
        <v>102</v>
      </c>
      <c r="D294" s="189" t="s">
        <v>74</v>
      </c>
      <c r="E294" s="173" t="s">
        <v>87</v>
      </c>
      <c r="F294" s="189" t="s">
        <v>75</v>
      </c>
    </row>
    <row r="295" spans="1:6" ht="26.25" customHeight="1" x14ac:dyDescent="0.2">
      <c r="A295" s="761"/>
      <c r="B295" s="762"/>
      <c r="C295" s="172" t="s">
        <v>103</v>
      </c>
      <c r="D295" s="189" t="s">
        <v>74</v>
      </c>
      <c r="E295" s="173" t="s">
        <v>104</v>
      </c>
      <c r="F295" s="189" t="s">
        <v>75</v>
      </c>
    </row>
    <row r="296" spans="1:6" ht="28.5" customHeight="1" x14ac:dyDescent="0.2">
      <c r="A296" s="761"/>
      <c r="B296" s="762"/>
      <c r="C296" s="31" t="s">
        <v>105</v>
      </c>
      <c r="D296" s="189" t="s">
        <v>110</v>
      </c>
      <c r="E296" s="173" t="s">
        <v>106</v>
      </c>
      <c r="F296" s="189" t="s">
        <v>75</v>
      </c>
    </row>
    <row r="297" spans="1:6" ht="24.75" customHeight="1" x14ac:dyDescent="0.2">
      <c r="A297" s="761"/>
      <c r="B297" s="762"/>
      <c r="C297" s="763" t="s">
        <v>107</v>
      </c>
      <c r="D297" s="764"/>
      <c r="E297" s="173" t="s">
        <v>108</v>
      </c>
      <c r="F297" s="189" t="s">
        <v>75</v>
      </c>
    </row>
    <row r="298" spans="1:6" ht="18.75" customHeight="1" x14ac:dyDescent="0.2">
      <c r="A298" s="761"/>
      <c r="B298" s="762"/>
      <c r="C298" s="763"/>
      <c r="D298" s="764"/>
      <c r="E298" s="173" t="s">
        <v>86</v>
      </c>
      <c r="F298" s="189" t="s">
        <v>75</v>
      </c>
    </row>
    <row r="299" spans="1:6" ht="36" x14ac:dyDescent="0.2">
      <c r="A299" s="761" t="s">
        <v>216</v>
      </c>
      <c r="B299" s="762" t="str">
        <f>'2-Budynki'!C44</f>
        <v>Hala Sportowa, ul. Żeromskiego 3, Opoczno</v>
      </c>
      <c r="C299" s="172" t="s">
        <v>94</v>
      </c>
      <c r="D299" s="189" t="s">
        <v>75</v>
      </c>
      <c r="E299" s="173" t="s">
        <v>95</v>
      </c>
      <c r="F299" s="189" t="s">
        <v>74</v>
      </c>
    </row>
    <row r="300" spans="1:6" ht="26.25" customHeight="1" x14ac:dyDescent="0.2">
      <c r="A300" s="761"/>
      <c r="B300" s="762"/>
      <c r="C300" s="172" t="s">
        <v>96</v>
      </c>
      <c r="D300" s="189" t="s">
        <v>123</v>
      </c>
      <c r="E300" s="173" t="s">
        <v>97</v>
      </c>
      <c r="F300" s="189" t="s">
        <v>75</v>
      </c>
    </row>
    <row r="301" spans="1:6" ht="35.25" customHeight="1" x14ac:dyDescent="0.2">
      <c r="A301" s="761"/>
      <c r="B301" s="762"/>
      <c r="C301" s="172" t="s">
        <v>98</v>
      </c>
      <c r="D301" s="189" t="s">
        <v>75</v>
      </c>
      <c r="E301" s="173" t="s">
        <v>99</v>
      </c>
      <c r="F301" s="189" t="s">
        <v>74</v>
      </c>
    </row>
    <row r="302" spans="1:6" ht="44.25" customHeight="1" x14ac:dyDescent="0.2">
      <c r="A302" s="761"/>
      <c r="B302" s="762"/>
      <c r="C302" s="172" t="s">
        <v>100</v>
      </c>
      <c r="D302" s="189" t="s">
        <v>75</v>
      </c>
      <c r="E302" s="173" t="s">
        <v>101</v>
      </c>
      <c r="F302" s="189" t="s">
        <v>75</v>
      </c>
    </row>
    <row r="303" spans="1:6" ht="36.75" customHeight="1" x14ac:dyDescent="0.2">
      <c r="A303" s="761"/>
      <c r="B303" s="762"/>
      <c r="C303" s="172" t="s">
        <v>102</v>
      </c>
      <c r="D303" s="189" t="s">
        <v>74</v>
      </c>
      <c r="E303" s="173" t="s">
        <v>87</v>
      </c>
      <c r="F303" s="189" t="s">
        <v>75</v>
      </c>
    </row>
    <row r="304" spans="1:6" ht="33.75" customHeight="1" x14ac:dyDescent="0.2">
      <c r="A304" s="761"/>
      <c r="B304" s="762"/>
      <c r="C304" s="172" t="s">
        <v>103</v>
      </c>
      <c r="D304" s="189" t="s">
        <v>75</v>
      </c>
      <c r="E304" s="173" t="s">
        <v>104</v>
      </c>
      <c r="F304" s="189" t="s">
        <v>75</v>
      </c>
    </row>
    <row r="305" spans="1:6" ht="26.25" customHeight="1" x14ac:dyDescent="0.2">
      <c r="A305" s="761"/>
      <c r="B305" s="762"/>
      <c r="C305" s="31" t="s">
        <v>105</v>
      </c>
      <c r="D305" s="189" t="s">
        <v>110</v>
      </c>
      <c r="E305" s="173" t="s">
        <v>106</v>
      </c>
      <c r="F305" s="189" t="s">
        <v>75</v>
      </c>
    </row>
    <row r="306" spans="1:6" ht="26.25" customHeight="1" x14ac:dyDescent="0.2">
      <c r="A306" s="761"/>
      <c r="B306" s="762"/>
      <c r="C306" s="763" t="s">
        <v>107</v>
      </c>
      <c r="D306" s="764"/>
      <c r="E306" s="173" t="s">
        <v>108</v>
      </c>
      <c r="F306" s="189" t="s">
        <v>75</v>
      </c>
    </row>
    <row r="307" spans="1:6" x14ac:dyDescent="0.2">
      <c r="A307" s="761"/>
      <c r="B307" s="762"/>
      <c r="C307" s="763"/>
      <c r="D307" s="764"/>
      <c r="E307" s="173" t="s">
        <v>86</v>
      </c>
      <c r="F307" s="189" t="s">
        <v>75</v>
      </c>
    </row>
    <row r="308" spans="1:6" ht="60.75" customHeight="1" x14ac:dyDescent="0.2">
      <c r="A308" s="175"/>
      <c r="B308" s="438" t="str">
        <f>'1-wykaz jedn.'!B9</f>
        <v>8. Zespół Szkół Powiatowych im. Stanisława Staszica</v>
      </c>
      <c r="C308" s="176"/>
      <c r="D308" s="177"/>
      <c r="E308" s="173"/>
      <c r="F308" s="189"/>
    </row>
    <row r="309" spans="1:6" ht="36" x14ac:dyDescent="0.2">
      <c r="A309" s="761" t="s">
        <v>217</v>
      </c>
      <c r="B309" s="762" t="s">
        <v>313</v>
      </c>
      <c r="C309" s="172" t="s">
        <v>94</v>
      </c>
      <c r="D309" s="189" t="s">
        <v>75</v>
      </c>
      <c r="E309" s="173" t="s">
        <v>701</v>
      </c>
      <c r="F309" s="189" t="s">
        <v>74</v>
      </c>
    </row>
    <row r="310" spans="1:6" ht="27" customHeight="1" x14ac:dyDescent="0.2">
      <c r="A310" s="761"/>
      <c r="B310" s="762"/>
      <c r="C310" s="172" t="s">
        <v>307</v>
      </c>
      <c r="D310" s="189" t="s">
        <v>123</v>
      </c>
      <c r="E310" s="173" t="s">
        <v>97</v>
      </c>
      <c r="F310" s="189" t="s">
        <v>75</v>
      </c>
    </row>
    <row r="311" spans="1:6" ht="37.5" customHeight="1" x14ac:dyDescent="0.2">
      <c r="A311" s="761"/>
      <c r="B311" s="762"/>
      <c r="C311" s="172" t="s">
        <v>98</v>
      </c>
      <c r="D311" s="189" t="s">
        <v>75</v>
      </c>
      <c r="E311" s="173" t="s">
        <v>702</v>
      </c>
      <c r="F311" s="189" t="s">
        <v>74</v>
      </c>
    </row>
    <row r="312" spans="1:6" ht="43.5" customHeight="1" x14ac:dyDescent="0.2">
      <c r="A312" s="761"/>
      <c r="B312" s="762"/>
      <c r="C312" s="172" t="s">
        <v>100</v>
      </c>
      <c r="D312" s="189" t="s">
        <v>75</v>
      </c>
      <c r="E312" s="173" t="s">
        <v>312</v>
      </c>
      <c r="F312" s="189" t="s">
        <v>74</v>
      </c>
    </row>
    <row r="313" spans="1:6" ht="32.25" customHeight="1" x14ac:dyDescent="0.2">
      <c r="A313" s="761"/>
      <c r="B313" s="762"/>
      <c r="C313" s="172" t="s">
        <v>102</v>
      </c>
      <c r="D313" s="189" t="s">
        <v>74</v>
      </c>
      <c r="E313" s="173" t="s">
        <v>87</v>
      </c>
      <c r="F313" s="189" t="s">
        <v>309</v>
      </c>
    </row>
    <row r="314" spans="1:6" ht="24.75" customHeight="1" x14ac:dyDescent="0.2">
      <c r="A314" s="761"/>
      <c r="B314" s="762"/>
      <c r="C314" s="172" t="s">
        <v>103</v>
      </c>
      <c r="D314" s="189" t="s">
        <v>74</v>
      </c>
      <c r="E314" s="173" t="s">
        <v>104</v>
      </c>
      <c r="F314" s="189" t="s">
        <v>75</v>
      </c>
    </row>
    <row r="315" spans="1:6" ht="30" customHeight="1" x14ac:dyDescent="0.2">
      <c r="A315" s="761"/>
      <c r="B315" s="762"/>
      <c r="C315" s="31" t="s">
        <v>105</v>
      </c>
      <c r="D315" s="189" t="s">
        <v>110</v>
      </c>
      <c r="E315" s="173" t="s">
        <v>106</v>
      </c>
      <c r="F315" s="189" t="s">
        <v>75</v>
      </c>
    </row>
    <row r="316" spans="1:6" ht="26.25" customHeight="1" x14ac:dyDescent="0.2">
      <c r="A316" s="761"/>
      <c r="B316" s="762"/>
      <c r="C316" s="763" t="s">
        <v>107</v>
      </c>
      <c r="D316" s="764"/>
      <c r="E316" s="173" t="s">
        <v>108</v>
      </c>
      <c r="F316" s="189" t="s">
        <v>75</v>
      </c>
    </row>
    <row r="317" spans="1:6" ht="17.25" customHeight="1" x14ac:dyDescent="0.2">
      <c r="A317" s="761"/>
      <c r="B317" s="762"/>
      <c r="C317" s="763"/>
      <c r="D317" s="764"/>
      <c r="E317" s="173" t="s">
        <v>86</v>
      </c>
      <c r="F317" s="189"/>
    </row>
    <row r="318" spans="1:6" ht="36" x14ac:dyDescent="0.2">
      <c r="A318" s="761" t="s">
        <v>276</v>
      </c>
      <c r="B318" s="762" t="s">
        <v>314</v>
      </c>
      <c r="C318" s="172" t="s">
        <v>94</v>
      </c>
      <c r="D318" s="189" t="s">
        <v>75</v>
      </c>
      <c r="E318" s="173" t="s">
        <v>311</v>
      </c>
      <c r="F318" s="189" t="s">
        <v>74</v>
      </c>
    </row>
    <row r="319" spans="1:6" ht="38.25" customHeight="1" x14ac:dyDescent="0.2">
      <c r="A319" s="761"/>
      <c r="B319" s="762"/>
      <c r="C319" s="172" t="s">
        <v>307</v>
      </c>
      <c r="D319" s="189" t="s">
        <v>123</v>
      </c>
      <c r="E319" s="173" t="s">
        <v>97</v>
      </c>
      <c r="F319" s="189" t="s">
        <v>75</v>
      </c>
    </row>
    <row r="320" spans="1:6" ht="41.25" customHeight="1" x14ac:dyDescent="0.2">
      <c r="A320" s="761"/>
      <c r="B320" s="762"/>
      <c r="C320" s="172" t="s">
        <v>98</v>
      </c>
      <c r="D320" s="189" t="s">
        <v>75</v>
      </c>
      <c r="E320" s="173" t="s">
        <v>99</v>
      </c>
      <c r="F320" s="189" t="s">
        <v>74</v>
      </c>
    </row>
    <row r="321" spans="1:6" ht="35.25" customHeight="1" x14ac:dyDescent="0.2">
      <c r="A321" s="761"/>
      <c r="B321" s="762"/>
      <c r="C321" s="172" t="s">
        <v>100</v>
      </c>
      <c r="D321" s="189" t="s">
        <v>75</v>
      </c>
      <c r="E321" s="173" t="s">
        <v>312</v>
      </c>
      <c r="F321" s="189" t="s">
        <v>74</v>
      </c>
    </row>
    <row r="322" spans="1:6" ht="29.25" customHeight="1" x14ac:dyDescent="0.2">
      <c r="A322" s="761"/>
      <c r="B322" s="762"/>
      <c r="C322" s="172" t="s">
        <v>102</v>
      </c>
      <c r="D322" s="189" t="s">
        <v>74</v>
      </c>
      <c r="E322" s="173" t="s">
        <v>87</v>
      </c>
      <c r="F322" s="189" t="s">
        <v>309</v>
      </c>
    </row>
    <row r="323" spans="1:6" ht="30.75" customHeight="1" x14ac:dyDescent="0.2">
      <c r="A323" s="761"/>
      <c r="B323" s="762"/>
      <c r="C323" s="172" t="s">
        <v>103</v>
      </c>
      <c r="D323" s="189" t="s">
        <v>74</v>
      </c>
      <c r="E323" s="173" t="s">
        <v>104</v>
      </c>
      <c r="F323" s="189" t="s">
        <v>75</v>
      </c>
    </row>
    <row r="324" spans="1:6" ht="26.25" customHeight="1" x14ac:dyDescent="0.2">
      <c r="A324" s="761"/>
      <c r="B324" s="762"/>
      <c r="C324" s="31" t="s">
        <v>105</v>
      </c>
      <c r="D324" s="189" t="s">
        <v>110</v>
      </c>
      <c r="E324" s="173" t="s">
        <v>106</v>
      </c>
      <c r="F324" s="189" t="s">
        <v>75</v>
      </c>
    </row>
    <row r="325" spans="1:6" ht="27" customHeight="1" x14ac:dyDescent="0.2">
      <c r="A325" s="761"/>
      <c r="B325" s="762"/>
      <c r="C325" s="763" t="s">
        <v>107</v>
      </c>
      <c r="D325" s="764" t="s">
        <v>310</v>
      </c>
      <c r="E325" s="173" t="s">
        <v>108</v>
      </c>
      <c r="F325" s="189" t="s">
        <v>75</v>
      </c>
    </row>
    <row r="326" spans="1:6" ht="21" customHeight="1" x14ac:dyDescent="0.2">
      <c r="A326" s="761"/>
      <c r="B326" s="762"/>
      <c r="C326" s="763"/>
      <c r="D326" s="764"/>
      <c r="E326" s="173" t="s">
        <v>86</v>
      </c>
      <c r="F326" s="189" t="s">
        <v>134</v>
      </c>
    </row>
    <row r="327" spans="1:6" ht="36.75" customHeight="1" x14ac:dyDescent="0.2">
      <c r="A327" s="175"/>
      <c r="B327" s="438" t="str">
        <f>'1-wykaz jedn.'!B10</f>
        <v>9. Zespół Szkół Powiatowych w Drzewicy</v>
      </c>
      <c r="C327" s="176"/>
      <c r="D327" s="177"/>
      <c r="E327" s="173"/>
      <c r="F327" s="189"/>
    </row>
    <row r="328" spans="1:6" ht="38.25" customHeight="1" x14ac:dyDescent="0.2">
      <c r="A328" s="761" t="s">
        <v>218</v>
      </c>
      <c r="B328" s="762" t="str">
        <f>'2-Budynki'!C48</f>
        <v>Budynek szkolny, ul. Staszica 5, Drzewica</v>
      </c>
      <c r="C328" s="172" t="s">
        <v>94</v>
      </c>
      <c r="D328" s="189" t="s">
        <v>74</v>
      </c>
      <c r="E328" s="173" t="s">
        <v>315</v>
      </c>
      <c r="F328" s="189" t="s">
        <v>74</v>
      </c>
    </row>
    <row r="329" spans="1:6" ht="29.25" customHeight="1" x14ac:dyDescent="0.2">
      <c r="A329" s="761"/>
      <c r="B329" s="762"/>
      <c r="C329" s="172" t="s">
        <v>316</v>
      </c>
      <c r="D329" s="189" t="s">
        <v>75</v>
      </c>
      <c r="E329" s="173" t="s">
        <v>97</v>
      </c>
      <c r="F329" s="189" t="s">
        <v>75</v>
      </c>
    </row>
    <row r="330" spans="1:6" ht="46.5" customHeight="1" x14ac:dyDescent="0.2">
      <c r="A330" s="761"/>
      <c r="B330" s="762"/>
      <c r="C330" s="172" t="s">
        <v>98</v>
      </c>
      <c r="D330" s="189" t="s">
        <v>122</v>
      </c>
      <c r="E330" s="173" t="s">
        <v>695</v>
      </c>
      <c r="F330" s="189" t="s">
        <v>75</v>
      </c>
    </row>
    <row r="331" spans="1:6" ht="42" customHeight="1" x14ac:dyDescent="0.2">
      <c r="A331" s="761"/>
      <c r="B331" s="762"/>
      <c r="C331" s="172" t="s">
        <v>100</v>
      </c>
      <c r="D331" s="189" t="s">
        <v>74</v>
      </c>
      <c r="E331" s="173" t="s">
        <v>317</v>
      </c>
      <c r="F331" s="189" t="s">
        <v>75</v>
      </c>
    </row>
    <row r="332" spans="1:6" ht="37.5" customHeight="1" x14ac:dyDescent="0.2">
      <c r="A332" s="761"/>
      <c r="B332" s="762"/>
      <c r="C332" s="172" t="s">
        <v>102</v>
      </c>
      <c r="D332" s="189" t="s">
        <v>74</v>
      </c>
      <c r="E332" s="173" t="s">
        <v>87</v>
      </c>
      <c r="F332" s="189" t="s">
        <v>75</v>
      </c>
    </row>
    <row r="333" spans="1:6" ht="32.25" customHeight="1" x14ac:dyDescent="0.2">
      <c r="A333" s="761"/>
      <c r="B333" s="762"/>
      <c r="C333" s="172" t="s">
        <v>103</v>
      </c>
      <c r="D333" s="189" t="s">
        <v>74</v>
      </c>
      <c r="E333" s="173" t="s">
        <v>104</v>
      </c>
      <c r="F333" s="189" t="s">
        <v>75</v>
      </c>
    </row>
    <row r="334" spans="1:6" ht="33.75" customHeight="1" x14ac:dyDescent="0.2">
      <c r="A334" s="761"/>
      <c r="B334" s="762"/>
      <c r="C334" s="31" t="s">
        <v>105</v>
      </c>
      <c r="D334" s="189" t="s">
        <v>110</v>
      </c>
      <c r="E334" s="173" t="s">
        <v>106</v>
      </c>
      <c r="F334" s="189" t="s">
        <v>75</v>
      </c>
    </row>
    <row r="335" spans="1:6" ht="32.25" customHeight="1" x14ac:dyDescent="0.2">
      <c r="A335" s="761"/>
      <c r="B335" s="762"/>
      <c r="C335" s="763" t="s">
        <v>107</v>
      </c>
      <c r="D335" s="764"/>
      <c r="E335" s="173" t="s">
        <v>108</v>
      </c>
      <c r="F335" s="189" t="s">
        <v>309</v>
      </c>
    </row>
    <row r="336" spans="1:6" ht="19.5" customHeight="1" x14ac:dyDescent="0.2">
      <c r="A336" s="761"/>
      <c r="B336" s="762"/>
      <c r="C336" s="763"/>
      <c r="D336" s="764"/>
      <c r="E336" s="173" t="s">
        <v>86</v>
      </c>
      <c r="F336" s="189" t="s">
        <v>75</v>
      </c>
    </row>
    <row r="337" spans="1:6" ht="48" customHeight="1" x14ac:dyDescent="0.2">
      <c r="A337" s="175"/>
      <c r="B337" s="438" t="str">
        <f>'1-wykaz jedn.'!B11</f>
        <v>10. Powatowe Centrum Kształcenia Zawodowego i Ustawicznego w Mroczkowie Gościnnym</v>
      </c>
      <c r="C337" s="176"/>
      <c r="D337" s="177"/>
      <c r="E337" s="173"/>
      <c r="F337" s="189"/>
    </row>
    <row r="338" spans="1:6" ht="39.75" customHeight="1" x14ac:dyDescent="0.2">
      <c r="A338" s="761" t="s">
        <v>219</v>
      </c>
      <c r="B338" s="762" t="str">
        <f>'2-Budynki'!C50</f>
        <v>Warsztaty szkolne *)</v>
      </c>
      <c r="C338" s="172" t="s">
        <v>94</v>
      </c>
      <c r="D338" s="189"/>
      <c r="E338" s="173" t="s">
        <v>704</v>
      </c>
      <c r="F338" s="189"/>
    </row>
    <row r="339" spans="1:6" ht="28.5" customHeight="1" x14ac:dyDescent="0.2">
      <c r="A339" s="761"/>
      <c r="B339" s="762"/>
      <c r="C339" s="172" t="s">
        <v>96</v>
      </c>
      <c r="D339" s="189" t="s">
        <v>75</v>
      </c>
      <c r="E339" s="173" t="s">
        <v>97</v>
      </c>
      <c r="F339" s="189"/>
    </row>
    <row r="340" spans="1:6" ht="36.75" customHeight="1" x14ac:dyDescent="0.2">
      <c r="A340" s="761"/>
      <c r="B340" s="762"/>
      <c r="C340" s="172" t="s">
        <v>98</v>
      </c>
      <c r="D340" s="189" t="s">
        <v>75</v>
      </c>
      <c r="E340" s="173" t="s">
        <v>99</v>
      </c>
      <c r="F340" s="189"/>
    </row>
    <row r="341" spans="1:6" ht="34.5" customHeight="1" x14ac:dyDescent="0.2">
      <c r="A341" s="761"/>
      <c r="B341" s="762"/>
      <c r="C341" s="172" t="s">
        <v>100</v>
      </c>
      <c r="D341" s="189" t="s">
        <v>75</v>
      </c>
      <c r="E341" s="173" t="s">
        <v>312</v>
      </c>
      <c r="F341" s="189"/>
    </row>
    <row r="342" spans="1:6" ht="32.25" customHeight="1" x14ac:dyDescent="0.2">
      <c r="A342" s="761"/>
      <c r="B342" s="762"/>
      <c r="C342" s="172" t="s">
        <v>102</v>
      </c>
      <c r="D342" s="189" t="s">
        <v>75</v>
      </c>
      <c r="E342" s="173" t="s">
        <v>87</v>
      </c>
      <c r="F342" s="189"/>
    </row>
    <row r="343" spans="1:6" ht="36" customHeight="1" x14ac:dyDescent="0.2">
      <c r="A343" s="761"/>
      <c r="B343" s="762"/>
      <c r="C343" s="172" t="s">
        <v>103</v>
      </c>
      <c r="D343" s="189" t="s">
        <v>75</v>
      </c>
      <c r="E343" s="173" t="s">
        <v>104</v>
      </c>
      <c r="F343" s="189"/>
    </row>
    <row r="344" spans="1:6" ht="28.5" customHeight="1" x14ac:dyDescent="0.2">
      <c r="A344" s="761"/>
      <c r="B344" s="762"/>
      <c r="C344" s="31" t="s">
        <v>105</v>
      </c>
      <c r="D344" s="189" t="s">
        <v>75</v>
      </c>
      <c r="E344" s="173" t="s">
        <v>106</v>
      </c>
      <c r="F344" s="189"/>
    </row>
    <row r="345" spans="1:6" ht="28.5" customHeight="1" x14ac:dyDescent="0.2">
      <c r="A345" s="761"/>
      <c r="B345" s="762"/>
      <c r="C345" s="763" t="s">
        <v>107</v>
      </c>
      <c r="D345" s="764"/>
      <c r="E345" s="173" t="s">
        <v>108</v>
      </c>
      <c r="F345" s="189"/>
    </row>
    <row r="346" spans="1:6" ht="27.75" customHeight="1" x14ac:dyDescent="0.2">
      <c r="A346" s="761"/>
      <c r="B346" s="762"/>
      <c r="C346" s="763"/>
      <c r="D346" s="764"/>
      <c r="E346" s="173" t="s">
        <v>86</v>
      </c>
      <c r="F346" s="189"/>
    </row>
    <row r="347" spans="1:6" ht="36" x14ac:dyDescent="0.2">
      <c r="A347" s="761" t="s">
        <v>220</v>
      </c>
      <c r="B347" s="762" t="str">
        <f>'2-Budynki'!C51</f>
        <v>Budynek szkolno-administracyjny</v>
      </c>
      <c r="C347" s="172" t="s">
        <v>94</v>
      </c>
      <c r="D347" s="189"/>
      <c r="E347" s="173" t="s">
        <v>318</v>
      </c>
      <c r="F347" s="189"/>
    </row>
    <row r="348" spans="1:6" ht="30" customHeight="1" x14ac:dyDescent="0.2">
      <c r="A348" s="761"/>
      <c r="B348" s="762"/>
      <c r="C348" s="172" t="s">
        <v>96</v>
      </c>
      <c r="D348" s="189"/>
      <c r="E348" s="173" t="s">
        <v>97</v>
      </c>
      <c r="F348" s="189"/>
    </row>
    <row r="349" spans="1:6" ht="43.5" customHeight="1" x14ac:dyDescent="0.2">
      <c r="A349" s="761"/>
      <c r="B349" s="762"/>
      <c r="C349" s="172" t="s">
        <v>98</v>
      </c>
      <c r="D349" s="189"/>
      <c r="E349" s="173" t="s">
        <v>109</v>
      </c>
      <c r="F349" s="189"/>
    </row>
    <row r="350" spans="1:6" ht="40.5" customHeight="1" x14ac:dyDescent="0.2">
      <c r="A350" s="761"/>
      <c r="B350" s="762"/>
      <c r="C350" s="172" t="s">
        <v>100</v>
      </c>
      <c r="D350" s="189"/>
      <c r="E350" s="173" t="s">
        <v>101</v>
      </c>
      <c r="F350" s="189"/>
    </row>
    <row r="351" spans="1:6" ht="34.5" customHeight="1" x14ac:dyDescent="0.2">
      <c r="A351" s="761"/>
      <c r="B351" s="762"/>
      <c r="C351" s="172" t="s">
        <v>102</v>
      </c>
      <c r="D351" s="189"/>
      <c r="E351" s="173" t="s">
        <v>87</v>
      </c>
      <c r="F351" s="189"/>
    </row>
    <row r="352" spans="1:6" ht="31.5" customHeight="1" x14ac:dyDescent="0.2">
      <c r="A352" s="761"/>
      <c r="B352" s="762"/>
      <c r="C352" s="172" t="s">
        <v>103</v>
      </c>
      <c r="D352" s="189"/>
      <c r="E352" s="173" t="s">
        <v>104</v>
      </c>
      <c r="F352" s="189"/>
    </row>
    <row r="353" spans="1:6" ht="32.25" customHeight="1" x14ac:dyDescent="0.2">
      <c r="A353" s="761"/>
      <c r="B353" s="762"/>
      <c r="C353" s="31" t="s">
        <v>105</v>
      </c>
      <c r="D353" s="189"/>
      <c r="E353" s="173" t="s">
        <v>106</v>
      </c>
      <c r="F353" s="189"/>
    </row>
    <row r="354" spans="1:6" ht="27.75" customHeight="1" x14ac:dyDescent="0.2">
      <c r="A354" s="761"/>
      <c r="B354" s="762"/>
      <c r="C354" s="763" t="s">
        <v>107</v>
      </c>
      <c r="D354" s="764"/>
      <c r="E354" s="173" t="s">
        <v>108</v>
      </c>
      <c r="F354" s="189"/>
    </row>
    <row r="355" spans="1:6" ht="22.5" customHeight="1" x14ac:dyDescent="0.2">
      <c r="A355" s="761"/>
      <c r="B355" s="762"/>
      <c r="C355" s="763"/>
      <c r="D355" s="764"/>
      <c r="E355" s="173" t="s">
        <v>86</v>
      </c>
      <c r="F355" s="189"/>
    </row>
    <row r="356" spans="1:6" ht="39.75" customHeight="1" x14ac:dyDescent="0.2">
      <c r="A356" s="761" t="s">
        <v>221</v>
      </c>
      <c r="B356" s="762" t="str">
        <f>'2-Budynki'!C52</f>
        <v>Budynek garażowy *)</v>
      </c>
      <c r="C356" s="172" t="s">
        <v>94</v>
      </c>
      <c r="D356" s="189"/>
      <c r="E356" s="173" t="s">
        <v>703</v>
      </c>
      <c r="F356" s="189"/>
    </row>
    <row r="357" spans="1:6" ht="32.25" customHeight="1" x14ac:dyDescent="0.2">
      <c r="A357" s="761"/>
      <c r="B357" s="762"/>
      <c r="C357" s="172" t="s">
        <v>96</v>
      </c>
      <c r="D357" s="189"/>
      <c r="E357" s="173" t="s">
        <v>97</v>
      </c>
      <c r="F357" s="189"/>
    </row>
    <row r="358" spans="1:6" ht="36.75" customHeight="1" x14ac:dyDescent="0.2">
      <c r="A358" s="761"/>
      <c r="B358" s="762"/>
      <c r="C358" s="172" t="s">
        <v>98</v>
      </c>
      <c r="D358" s="189"/>
      <c r="E358" s="173" t="s">
        <v>695</v>
      </c>
      <c r="F358" s="189"/>
    </row>
    <row r="359" spans="1:6" ht="39" customHeight="1" x14ac:dyDescent="0.2">
      <c r="A359" s="761"/>
      <c r="B359" s="762"/>
      <c r="C359" s="172" t="s">
        <v>100</v>
      </c>
      <c r="D359" s="189"/>
      <c r="E359" s="173" t="s">
        <v>101</v>
      </c>
      <c r="F359" s="189"/>
    </row>
    <row r="360" spans="1:6" ht="30" customHeight="1" x14ac:dyDescent="0.2">
      <c r="A360" s="761"/>
      <c r="B360" s="762"/>
      <c r="C360" s="172" t="s">
        <v>102</v>
      </c>
      <c r="D360" s="189"/>
      <c r="E360" s="173" t="s">
        <v>87</v>
      </c>
      <c r="F360" s="189"/>
    </row>
    <row r="361" spans="1:6" ht="36.75" customHeight="1" x14ac:dyDescent="0.2">
      <c r="A361" s="761"/>
      <c r="B361" s="762"/>
      <c r="C361" s="172" t="s">
        <v>103</v>
      </c>
      <c r="D361" s="189"/>
      <c r="E361" s="173" t="s">
        <v>104</v>
      </c>
      <c r="F361" s="189"/>
    </row>
    <row r="362" spans="1:6" ht="30.75" customHeight="1" x14ac:dyDescent="0.2">
      <c r="A362" s="761"/>
      <c r="B362" s="762"/>
      <c r="C362" s="31" t="s">
        <v>105</v>
      </c>
      <c r="D362" s="189"/>
      <c r="E362" s="173" t="s">
        <v>106</v>
      </c>
      <c r="F362" s="189"/>
    </row>
    <row r="363" spans="1:6" ht="27.75" customHeight="1" x14ac:dyDescent="0.2">
      <c r="A363" s="761"/>
      <c r="B363" s="762"/>
      <c r="C363" s="763" t="s">
        <v>107</v>
      </c>
      <c r="D363" s="764"/>
      <c r="E363" s="173" t="s">
        <v>108</v>
      </c>
      <c r="F363" s="189"/>
    </row>
    <row r="364" spans="1:6" ht="20.25" customHeight="1" x14ac:dyDescent="0.2">
      <c r="A364" s="761"/>
      <c r="B364" s="762"/>
      <c r="C364" s="763"/>
      <c r="D364" s="764"/>
      <c r="E364" s="173" t="s">
        <v>86</v>
      </c>
      <c r="F364" s="189"/>
    </row>
    <row r="365" spans="1:6" ht="53.25" customHeight="1" x14ac:dyDescent="0.2">
      <c r="A365" s="175"/>
      <c r="B365" s="438" t="str">
        <f>'1-wykaz jedn.'!B12</f>
        <v>11. Specjalny Ośrodek Szkolno-Wychowawczy "Centrum Edukacji i Rozwoju" w Opocznie</v>
      </c>
      <c r="C365" s="176"/>
      <c r="D365" s="177"/>
      <c r="E365" s="173"/>
      <c r="F365" s="189"/>
    </row>
    <row r="366" spans="1:6" ht="48" x14ac:dyDescent="0.2">
      <c r="A366" s="761" t="s">
        <v>222</v>
      </c>
      <c r="B366" s="762" t="str">
        <f>'2-Budynki'!C54</f>
        <v>Budynek szkolny, ul. Piotrkowska 61, Opoczno</v>
      </c>
      <c r="C366" s="172" t="s">
        <v>319</v>
      </c>
      <c r="D366" s="189" t="s">
        <v>74</v>
      </c>
      <c r="E366" s="173" t="s">
        <v>320</v>
      </c>
      <c r="F366" s="189" t="s">
        <v>74</v>
      </c>
    </row>
    <row r="367" spans="1:6" ht="29.25" customHeight="1" x14ac:dyDescent="0.2">
      <c r="A367" s="761"/>
      <c r="B367" s="762"/>
      <c r="C367" s="172" t="s">
        <v>321</v>
      </c>
      <c r="D367" s="189" t="s">
        <v>123</v>
      </c>
      <c r="E367" s="173" t="s">
        <v>97</v>
      </c>
      <c r="F367" s="189" t="s">
        <v>75</v>
      </c>
    </row>
    <row r="368" spans="1:6" ht="38.25" customHeight="1" x14ac:dyDescent="0.2">
      <c r="A368" s="761"/>
      <c r="B368" s="762"/>
      <c r="C368" s="172" t="s">
        <v>98</v>
      </c>
      <c r="D368" s="189" t="s">
        <v>75</v>
      </c>
      <c r="E368" s="173" t="s">
        <v>241</v>
      </c>
      <c r="F368" s="189" t="s">
        <v>74</v>
      </c>
    </row>
    <row r="369" spans="1:6" ht="35.25" customHeight="1" x14ac:dyDescent="0.2">
      <c r="A369" s="761"/>
      <c r="B369" s="762"/>
      <c r="C369" s="172" t="s">
        <v>100</v>
      </c>
      <c r="D369" s="189" t="s">
        <v>75</v>
      </c>
      <c r="E369" s="173" t="s">
        <v>101</v>
      </c>
      <c r="F369" s="189" t="s">
        <v>75</v>
      </c>
    </row>
    <row r="370" spans="1:6" ht="29.25" customHeight="1" x14ac:dyDescent="0.2">
      <c r="A370" s="761"/>
      <c r="B370" s="762"/>
      <c r="C370" s="172" t="s">
        <v>102</v>
      </c>
      <c r="D370" s="189" t="s">
        <v>74</v>
      </c>
      <c r="E370" s="173" t="s">
        <v>87</v>
      </c>
      <c r="F370" s="189" t="s">
        <v>75</v>
      </c>
    </row>
    <row r="371" spans="1:6" ht="31.5" customHeight="1" x14ac:dyDescent="0.2">
      <c r="A371" s="761"/>
      <c r="B371" s="762"/>
      <c r="C371" s="172" t="s">
        <v>103</v>
      </c>
      <c r="D371" s="189" t="s">
        <v>75</v>
      </c>
      <c r="E371" s="173" t="s">
        <v>104</v>
      </c>
      <c r="F371" s="189" t="s">
        <v>75</v>
      </c>
    </row>
    <row r="372" spans="1:6" ht="25.5" customHeight="1" x14ac:dyDescent="0.2">
      <c r="A372" s="761"/>
      <c r="B372" s="762"/>
      <c r="C372" s="31" t="s">
        <v>105</v>
      </c>
      <c r="D372" s="189" t="s">
        <v>110</v>
      </c>
      <c r="E372" s="173" t="s">
        <v>106</v>
      </c>
      <c r="F372" s="189" t="s">
        <v>75</v>
      </c>
    </row>
    <row r="373" spans="1:6" ht="26.25" customHeight="1" x14ac:dyDescent="0.2">
      <c r="A373" s="761"/>
      <c r="B373" s="762"/>
      <c r="C373" s="763" t="s">
        <v>107</v>
      </c>
      <c r="D373" s="764"/>
      <c r="E373" s="173" t="s">
        <v>322</v>
      </c>
      <c r="F373" s="189" t="s">
        <v>75</v>
      </c>
    </row>
    <row r="374" spans="1:6" ht="19.5" customHeight="1" x14ac:dyDescent="0.2">
      <c r="A374" s="761"/>
      <c r="B374" s="762"/>
      <c r="C374" s="763"/>
      <c r="D374" s="764"/>
      <c r="E374" s="173" t="s">
        <v>86</v>
      </c>
      <c r="F374" s="189"/>
    </row>
    <row r="375" spans="1:6" ht="34.5" customHeight="1" x14ac:dyDescent="0.2">
      <c r="A375" s="761" t="s">
        <v>223</v>
      </c>
      <c r="B375" s="762" t="str">
        <f>'2-Budynki'!C55</f>
        <v>Sala gimnastyczna, ul. Piotrkowska 61, Opoczno</v>
      </c>
      <c r="C375" s="172" t="s">
        <v>94</v>
      </c>
      <c r="D375" s="189" t="s">
        <v>75</v>
      </c>
      <c r="E375" s="173" t="s">
        <v>95</v>
      </c>
      <c r="F375" s="189" t="s">
        <v>75</v>
      </c>
    </row>
    <row r="376" spans="1:6" ht="41.25" customHeight="1" x14ac:dyDescent="0.2">
      <c r="A376" s="761"/>
      <c r="B376" s="762"/>
      <c r="C376" s="172" t="s">
        <v>96</v>
      </c>
      <c r="D376" s="189" t="s">
        <v>123</v>
      </c>
      <c r="E376" s="173" t="s">
        <v>97</v>
      </c>
      <c r="F376" s="189" t="s">
        <v>75</v>
      </c>
    </row>
    <row r="377" spans="1:6" ht="42.75" customHeight="1" x14ac:dyDescent="0.2">
      <c r="A377" s="761"/>
      <c r="B377" s="762"/>
      <c r="C377" s="172" t="s">
        <v>323</v>
      </c>
      <c r="D377" s="189" t="s">
        <v>75</v>
      </c>
      <c r="E377" s="173" t="s">
        <v>99</v>
      </c>
      <c r="F377" s="189" t="s">
        <v>75</v>
      </c>
    </row>
    <row r="378" spans="1:6" ht="41.25" customHeight="1" x14ac:dyDescent="0.2">
      <c r="A378" s="761"/>
      <c r="B378" s="762"/>
      <c r="C378" s="172" t="s">
        <v>100</v>
      </c>
      <c r="D378" s="189" t="s">
        <v>75</v>
      </c>
      <c r="E378" s="173" t="s">
        <v>101</v>
      </c>
      <c r="F378" s="189" t="s">
        <v>75</v>
      </c>
    </row>
    <row r="379" spans="1:6" ht="29.25" customHeight="1" x14ac:dyDescent="0.2">
      <c r="A379" s="761"/>
      <c r="B379" s="762"/>
      <c r="C379" s="172" t="s">
        <v>102</v>
      </c>
      <c r="D379" s="189" t="s">
        <v>74</v>
      </c>
      <c r="E379" s="173" t="s">
        <v>87</v>
      </c>
      <c r="F379" s="189" t="s">
        <v>75</v>
      </c>
    </row>
    <row r="380" spans="1:6" ht="35.25" customHeight="1" x14ac:dyDescent="0.2">
      <c r="A380" s="761"/>
      <c r="B380" s="762"/>
      <c r="C380" s="172" t="s">
        <v>103</v>
      </c>
      <c r="D380" s="189" t="s">
        <v>75</v>
      </c>
      <c r="E380" s="173" t="s">
        <v>104</v>
      </c>
      <c r="F380" s="189" t="s">
        <v>75</v>
      </c>
    </row>
    <row r="381" spans="1:6" ht="27.75" customHeight="1" x14ac:dyDescent="0.2">
      <c r="A381" s="761"/>
      <c r="B381" s="762"/>
      <c r="C381" s="31" t="s">
        <v>105</v>
      </c>
      <c r="D381" s="189" t="s">
        <v>75</v>
      </c>
      <c r="E381" s="173" t="s">
        <v>106</v>
      </c>
      <c r="F381" s="189" t="s">
        <v>75</v>
      </c>
    </row>
    <row r="382" spans="1:6" ht="27" customHeight="1" x14ac:dyDescent="0.2">
      <c r="A382" s="761"/>
      <c r="B382" s="762"/>
      <c r="C382" s="763" t="s">
        <v>107</v>
      </c>
      <c r="D382" s="764"/>
      <c r="E382" s="173" t="s">
        <v>108</v>
      </c>
      <c r="F382" s="189" t="s">
        <v>75</v>
      </c>
    </row>
    <row r="383" spans="1:6" ht="23.25" customHeight="1" x14ac:dyDescent="0.2">
      <c r="A383" s="761"/>
      <c r="B383" s="762"/>
      <c r="C383" s="763"/>
      <c r="D383" s="764"/>
      <c r="E383" s="173" t="s">
        <v>86</v>
      </c>
      <c r="F383" s="189" t="s">
        <v>75</v>
      </c>
    </row>
    <row r="384" spans="1:6" ht="38.25" customHeight="1" x14ac:dyDescent="0.2">
      <c r="A384" s="761" t="s">
        <v>224</v>
      </c>
      <c r="B384" s="762" t="str">
        <f>'2-Budynki'!C56</f>
        <v>Stołówka, ul. Piotrkowska 61, Opoczno</v>
      </c>
      <c r="C384" s="172" t="s">
        <v>94</v>
      </c>
      <c r="D384" s="189" t="s">
        <v>75</v>
      </c>
      <c r="E384" s="173" t="s">
        <v>324</v>
      </c>
      <c r="F384" s="189" t="s">
        <v>74</v>
      </c>
    </row>
    <row r="385" spans="1:6" ht="27.75" customHeight="1" x14ac:dyDescent="0.2">
      <c r="A385" s="761"/>
      <c r="B385" s="762"/>
      <c r="C385" s="172" t="s">
        <v>321</v>
      </c>
      <c r="D385" s="189" t="s">
        <v>123</v>
      </c>
      <c r="E385" s="173" t="s">
        <v>97</v>
      </c>
      <c r="F385" s="189" t="s">
        <v>75</v>
      </c>
    </row>
    <row r="386" spans="1:6" ht="37.5" customHeight="1" x14ac:dyDescent="0.2">
      <c r="A386" s="761"/>
      <c r="B386" s="762"/>
      <c r="C386" s="172" t="s">
        <v>98</v>
      </c>
      <c r="D386" s="189" t="s">
        <v>75</v>
      </c>
      <c r="E386" s="173" t="s">
        <v>99</v>
      </c>
      <c r="F386" s="189" t="s">
        <v>75</v>
      </c>
    </row>
    <row r="387" spans="1:6" ht="36" customHeight="1" x14ac:dyDescent="0.2">
      <c r="A387" s="761"/>
      <c r="B387" s="762"/>
      <c r="C387" s="172" t="s">
        <v>100</v>
      </c>
      <c r="D387" s="189" t="s">
        <v>75</v>
      </c>
      <c r="E387" s="173" t="s">
        <v>101</v>
      </c>
      <c r="F387" s="189" t="s">
        <v>75</v>
      </c>
    </row>
    <row r="388" spans="1:6" ht="31.5" customHeight="1" x14ac:dyDescent="0.2">
      <c r="A388" s="761"/>
      <c r="B388" s="762"/>
      <c r="C388" s="172" t="s">
        <v>102</v>
      </c>
      <c r="D388" s="189" t="s">
        <v>74</v>
      </c>
      <c r="E388" s="173" t="s">
        <v>87</v>
      </c>
      <c r="F388" s="189" t="s">
        <v>75</v>
      </c>
    </row>
    <row r="389" spans="1:6" ht="35.25" customHeight="1" x14ac:dyDescent="0.2">
      <c r="A389" s="761"/>
      <c r="B389" s="762"/>
      <c r="C389" s="172" t="s">
        <v>103</v>
      </c>
      <c r="D389" s="189" t="s">
        <v>75</v>
      </c>
      <c r="E389" s="173" t="s">
        <v>104</v>
      </c>
      <c r="F389" s="189" t="s">
        <v>75</v>
      </c>
    </row>
    <row r="390" spans="1:6" ht="33" customHeight="1" x14ac:dyDescent="0.2">
      <c r="A390" s="761"/>
      <c r="B390" s="762"/>
      <c r="C390" s="31" t="s">
        <v>105</v>
      </c>
      <c r="D390" s="189" t="s">
        <v>75</v>
      </c>
      <c r="E390" s="173" t="s">
        <v>106</v>
      </c>
      <c r="F390" s="189" t="s">
        <v>75</v>
      </c>
    </row>
    <row r="391" spans="1:6" ht="23.25" customHeight="1" x14ac:dyDescent="0.2">
      <c r="A391" s="761"/>
      <c r="B391" s="762"/>
      <c r="C391" s="763" t="s">
        <v>107</v>
      </c>
      <c r="D391" s="764"/>
      <c r="E391" s="173" t="s">
        <v>325</v>
      </c>
      <c r="F391" s="189" t="s">
        <v>309</v>
      </c>
    </row>
    <row r="392" spans="1:6" ht="12.75" customHeight="1" x14ac:dyDescent="0.2">
      <c r="A392" s="761"/>
      <c r="B392" s="762"/>
      <c r="C392" s="763"/>
      <c r="D392" s="764"/>
      <c r="E392" s="173" t="s">
        <v>86</v>
      </c>
      <c r="F392" s="189"/>
    </row>
    <row r="393" spans="1:6" ht="42" customHeight="1" x14ac:dyDescent="0.2">
      <c r="A393" s="761" t="s">
        <v>225</v>
      </c>
      <c r="B393" s="762" t="str">
        <f>'2-Budynki'!C57</f>
        <v>Piwnica, ul. Piotrkowska 61, Opoczno</v>
      </c>
      <c r="C393" s="172" t="s">
        <v>94</v>
      </c>
      <c r="D393" s="189" t="s">
        <v>75</v>
      </c>
      <c r="E393" s="173" t="s">
        <v>326</v>
      </c>
      <c r="F393" s="189" t="s">
        <v>74</v>
      </c>
    </row>
    <row r="394" spans="1:6" ht="30" customHeight="1" x14ac:dyDescent="0.2">
      <c r="A394" s="761"/>
      <c r="B394" s="762"/>
      <c r="C394" s="172" t="s">
        <v>321</v>
      </c>
      <c r="D394" s="189" t="s">
        <v>123</v>
      </c>
      <c r="E394" s="173" t="s">
        <v>97</v>
      </c>
      <c r="F394" s="189" t="s">
        <v>75</v>
      </c>
    </row>
    <row r="395" spans="1:6" ht="35.25" customHeight="1" x14ac:dyDescent="0.2">
      <c r="A395" s="761"/>
      <c r="B395" s="762"/>
      <c r="C395" s="172" t="s">
        <v>98</v>
      </c>
      <c r="D395" s="189" t="s">
        <v>75</v>
      </c>
      <c r="E395" s="173" t="s">
        <v>99</v>
      </c>
      <c r="F395" s="189" t="s">
        <v>75</v>
      </c>
    </row>
    <row r="396" spans="1:6" ht="47.25" customHeight="1" x14ac:dyDescent="0.2">
      <c r="A396" s="761"/>
      <c r="B396" s="762"/>
      <c r="C396" s="172" t="s">
        <v>100</v>
      </c>
      <c r="D396" s="189" t="s">
        <v>75</v>
      </c>
      <c r="E396" s="173" t="s">
        <v>101</v>
      </c>
      <c r="F396" s="189" t="s">
        <v>75</v>
      </c>
    </row>
    <row r="397" spans="1:6" ht="25.5" customHeight="1" x14ac:dyDescent="0.2">
      <c r="A397" s="761"/>
      <c r="B397" s="762"/>
      <c r="C397" s="172" t="s">
        <v>102</v>
      </c>
      <c r="D397" s="189"/>
      <c r="E397" s="173" t="s">
        <v>87</v>
      </c>
      <c r="F397" s="189" t="s">
        <v>75</v>
      </c>
    </row>
    <row r="398" spans="1:6" ht="33.75" customHeight="1" x14ac:dyDescent="0.2">
      <c r="A398" s="761"/>
      <c r="B398" s="762"/>
      <c r="C398" s="172" t="s">
        <v>103</v>
      </c>
      <c r="D398" s="189" t="s">
        <v>75</v>
      </c>
      <c r="E398" s="173" t="s">
        <v>104</v>
      </c>
      <c r="F398" s="189" t="s">
        <v>75</v>
      </c>
    </row>
    <row r="399" spans="1:6" ht="29.25" customHeight="1" x14ac:dyDescent="0.2">
      <c r="A399" s="761"/>
      <c r="B399" s="762"/>
      <c r="C399" s="31" t="s">
        <v>105</v>
      </c>
      <c r="D399" s="189" t="s">
        <v>75</v>
      </c>
      <c r="E399" s="173" t="s">
        <v>106</v>
      </c>
      <c r="F399" s="189" t="s">
        <v>75</v>
      </c>
    </row>
    <row r="400" spans="1:6" ht="31.5" customHeight="1" x14ac:dyDescent="0.2">
      <c r="A400" s="761"/>
      <c r="B400" s="762"/>
      <c r="C400" s="763" t="s">
        <v>107</v>
      </c>
      <c r="D400" s="764"/>
      <c r="E400" s="173" t="s">
        <v>322</v>
      </c>
      <c r="F400" s="189" t="s">
        <v>309</v>
      </c>
    </row>
    <row r="401" spans="1:6" ht="18.75" customHeight="1" x14ac:dyDescent="0.2">
      <c r="A401" s="761"/>
      <c r="B401" s="762"/>
      <c r="C401" s="763"/>
      <c r="D401" s="764"/>
      <c r="E401" s="173" t="s">
        <v>86</v>
      </c>
      <c r="F401" s="189"/>
    </row>
    <row r="402" spans="1:6" ht="36" x14ac:dyDescent="0.2">
      <c r="A402" s="761" t="s">
        <v>290</v>
      </c>
      <c r="B402" s="762" t="str">
        <f>'2-Budynki'!C58</f>
        <v>Internat, ul. Armii Krajowej 2, Opoczno</v>
      </c>
      <c r="C402" s="184" t="s">
        <v>94</v>
      </c>
      <c r="D402" s="191" t="s">
        <v>74</v>
      </c>
      <c r="E402" s="186" t="s">
        <v>327</v>
      </c>
      <c r="F402" s="191" t="s">
        <v>74</v>
      </c>
    </row>
    <row r="403" spans="1:6" ht="29.25" customHeight="1" x14ac:dyDescent="0.2">
      <c r="A403" s="761"/>
      <c r="B403" s="762"/>
      <c r="C403" s="184" t="s">
        <v>96</v>
      </c>
      <c r="D403" s="191" t="s">
        <v>123</v>
      </c>
      <c r="E403" s="186" t="s">
        <v>97</v>
      </c>
      <c r="F403" s="191" t="s">
        <v>75</v>
      </c>
    </row>
    <row r="404" spans="1:6" ht="33.75" customHeight="1" x14ac:dyDescent="0.2">
      <c r="A404" s="761"/>
      <c r="B404" s="762"/>
      <c r="C404" s="184" t="s">
        <v>98</v>
      </c>
      <c r="D404" s="191" t="s">
        <v>75</v>
      </c>
      <c r="E404" s="186" t="s">
        <v>99</v>
      </c>
      <c r="F404" s="191" t="s">
        <v>74</v>
      </c>
    </row>
    <row r="405" spans="1:6" ht="41.25" customHeight="1" x14ac:dyDescent="0.2">
      <c r="A405" s="761"/>
      <c r="B405" s="762"/>
      <c r="C405" s="184" t="s">
        <v>100</v>
      </c>
      <c r="D405" s="191" t="s">
        <v>75</v>
      </c>
      <c r="E405" s="186" t="s">
        <v>101</v>
      </c>
      <c r="F405" s="191" t="s">
        <v>75</v>
      </c>
    </row>
    <row r="406" spans="1:6" ht="24" customHeight="1" x14ac:dyDescent="0.2">
      <c r="A406" s="761"/>
      <c r="B406" s="762"/>
      <c r="C406" s="184" t="s">
        <v>102</v>
      </c>
      <c r="D406" s="191" t="s">
        <v>74</v>
      </c>
      <c r="E406" s="186" t="s">
        <v>87</v>
      </c>
      <c r="F406" s="191" t="s">
        <v>75</v>
      </c>
    </row>
    <row r="407" spans="1:6" ht="33.75" customHeight="1" x14ac:dyDescent="0.2">
      <c r="A407" s="761"/>
      <c r="B407" s="762"/>
      <c r="C407" s="184" t="s">
        <v>103</v>
      </c>
      <c r="D407" s="191" t="s">
        <v>75</v>
      </c>
      <c r="E407" s="186" t="s">
        <v>104</v>
      </c>
      <c r="F407" s="191" t="s">
        <v>75</v>
      </c>
    </row>
    <row r="408" spans="1:6" ht="28.5" customHeight="1" x14ac:dyDescent="0.2">
      <c r="A408" s="761"/>
      <c r="B408" s="762"/>
      <c r="C408" s="185" t="s">
        <v>105</v>
      </c>
      <c r="D408" s="191" t="s">
        <v>110</v>
      </c>
      <c r="E408" s="186" t="s">
        <v>106</v>
      </c>
      <c r="F408" s="191" t="s">
        <v>75</v>
      </c>
    </row>
    <row r="409" spans="1:6" ht="28.5" customHeight="1" x14ac:dyDescent="0.2">
      <c r="A409" s="761"/>
      <c r="B409" s="762"/>
      <c r="C409" s="771" t="s">
        <v>107</v>
      </c>
      <c r="D409" s="772"/>
      <c r="E409" s="186" t="s">
        <v>108</v>
      </c>
      <c r="F409" s="191" t="s">
        <v>75</v>
      </c>
    </row>
    <row r="410" spans="1:6" x14ac:dyDescent="0.2">
      <c r="A410" s="761"/>
      <c r="B410" s="762"/>
      <c r="C410" s="771"/>
      <c r="D410" s="772"/>
      <c r="E410" s="186" t="s">
        <v>86</v>
      </c>
      <c r="F410" s="191" t="s">
        <v>75</v>
      </c>
    </row>
    <row r="411" spans="1:6" ht="23.25" customHeight="1" x14ac:dyDescent="0.2">
      <c r="A411" s="175"/>
      <c r="B411" s="438" t="str">
        <f>'1-wykaz jedn.'!B13</f>
        <v>12. Zespół Szkół Powiatowych w Żarnowie</v>
      </c>
      <c r="C411" s="176"/>
      <c r="D411" s="177"/>
      <c r="E411" s="173"/>
      <c r="F411" s="189"/>
    </row>
    <row r="412" spans="1:6" ht="36" x14ac:dyDescent="0.2">
      <c r="A412" s="761" t="s">
        <v>226</v>
      </c>
      <c r="B412" s="762" t="str">
        <f>'2-Budynki'!C60</f>
        <v>Budnek szkoły nr 1</v>
      </c>
      <c r="C412" s="172" t="s">
        <v>94</v>
      </c>
      <c r="D412" s="190" t="s">
        <v>74</v>
      </c>
      <c r="E412" s="173" t="s">
        <v>706</v>
      </c>
      <c r="F412" s="189" t="s">
        <v>74</v>
      </c>
    </row>
    <row r="413" spans="1:6" ht="32.25" customHeight="1" x14ac:dyDescent="0.2">
      <c r="A413" s="761"/>
      <c r="B413" s="762"/>
      <c r="C413" s="172" t="s">
        <v>96</v>
      </c>
      <c r="D413" s="190" t="s">
        <v>110</v>
      </c>
      <c r="E413" s="173" t="s">
        <v>97</v>
      </c>
      <c r="F413" s="189" t="s">
        <v>75</v>
      </c>
    </row>
    <row r="414" spans="1:6" ht="37.5" customHeight="1" x14ac:dyDescent="0.2">
      <c r="A414" s="761"/>
      <c r="B414" s="762"/>
      <c r="C414" s="172" t="s">
        <v>98</v>
      </c>
      <c r="D414" s="190" t="s">
        <v>75</v>
      </c>
      <c r="E414" s="173" t="s">
        <v>99</v>
      </c>
      <c r="F414" s="189" t="s">
        <v>75</v>
      </c>
    </row>
    <row r="415" spans="1:6" ht="39" customHeight="1" x14ac:dyDescent="0.2">
      <c r="A415" s="761"/>
      <c r="B415" s="762"/>
      <c r="C415" s="172" t="s">
        <v>100</v>
      </c>
      <c r="D415" s="190" t="s">
        <v>74</v>
      </c>
      <c r="E415" s="173" t="s">
        <v>308</v>
      </c>
      <c r="F415" s="189" t="s">
        <v>75</v>
      </c>
    </row>
    <row r="416" spans="1:6" ht="30.75" customHeight="1" x14ac:dyDescent="0.2">
      <c r="A416" s="761"/>
      <c r="B416" s="762"/>
      <c r="C416" s="172" t="s">
        <v>102</v>
      </c>
      <c r="D416" s="190" t="s">
        <v>74</v>
      </c>
      <c r="E416" s="173" t="s">
        <v>87</v>
      </c>
      <c r="F416" s="189" t="s">
        <v>75</v>
      </c>
    </row>
    <row r="417" spans="1:6" ht="32.25" customHeight="1" x14ac:dyDescent="0.2">
      <c r="A417" s="761"/>
      <c r="B417" s="762"/>
      <c r="C417" s="172" t="s">
        <v>103</v>
      </c>
      <c r="D417" s="190" t="s">
        <v>75</v>
      </c>
      <c r="E417" s="173" t="s">
        <v>104</v>
      </c>
      <c r="F417" s="189" t="s">
        <v>75</v>
      </c>
    </row>
    <row r="418" spans="1:6" ht="28.5" customHeight="1" x14ac:dyDescent="0.2">
      <c r="A418" s="761"/>
      <c r="B418" s="762"/>
      <c r="C418" s="31" t="s">
        <v>105</v>
      </c>
      <c r="D418" s="190" t="s">
        <v>110</v>
      </c>
      <c r="E418" s="173" t="s">
        <v>106</v>
      </c>
      <c r="F418" s="189" t="s">
        <v>75</v>
      </c>
    </row>
    <row r="419" spans="1:6" ht="28.5" customHeight="1" x14ac:dyDescent="0.2">
      <c r="A419" s="761"/>
      <c r="B419" s="762"/>
      <c r="C419" s="763" t="s">
        <v>107</v>
      </c>
      <c r="D419" s="765" t="s">
        <v>705</v>
      </c>
      <c r="E419" s="173" t="s">
        <v>108</v>
      </c>
      <c r="F419" s="189" t="s">
        <v>75</v>
      </c>
    </row>
    <row r="420" spans="1:6" ht="25.5" customHeight="1" x14ac:dyDescent="0.2">
      <c r="A420" s="761"/>
      <c r="B420" s="762"/>
      <c r="C420" s="763"/>
      <c r="D420" s="765"/>
      <c r="E420" s="173" t="s">
        <v>86</v>
      </c>
      <c r="F420" s="189" t="s">
        <v>75</v>
      </c>
    </row>
    <row r="421" spans="1:6" ht="36" x14ac:dyDescent="0.2">
      <c r="A421" s="761" t="s">
        <v>227</v>
      </c>
      <c r="B421" s="762" t="str">
        <f>'2-Budynki'!C61</f>
        <v>Budynek szkoły nr 2</v>
      </c>
      <c r="C421" s="172" t="s">
        <v>94</v>
      </c>
      <c r="D421" s="190" t="s">
        <v>75</v>
      </c>
      <c r="E421" s="173" t="s">
        <v>699</v>
      </c>
      <c r="F421" s="189" t="s">
        <v>74</v>
      </c>
    </row>
    <row r="422" spans="1:6" ht="26.25" customHeight="1" x14ac:dyDescent="0.2">
      <c r="A422" s="761"/>
      <c r="B422" s="762"/>
      <c r="C422" s="172" t="s">
        <v>96</v>
      </c>
      <c r="D422" s="190" t="s">
        <v>110</v>
      </c>
      <c r="E422" s="173" t="s">
        <v>97</v>
      </c>
      <c r="F422" s="189" t="s">
        <v>75</v>
      </c>
    </row>
    <row r="423" spans="1:6" ht="35.25" customHeight="1" x14ac:dyDescent="0.2">
      <c r="A423" s="761"/>
      <c r="B423" s="762"/>
      <c r="C423" s="172" t="s">
        <v>98</v>
      </c>
      <c r="D423" s="190" t="s">
        <v>75</v>
      </c>
      <c r="E423" s="173" t="s">
        <v>99</v>
      </c>
      <c r="F423" s="189" t="s">
        <v>75</v>
      </c>
    </row>
    <row r="424" spans="1:6" ht="36" customHeight="1" x14ac:dyDescent="0.2">
      <c r="A424" s="761"/>
      <c r="B424" s="762"/>
      <c r="C424" s="172" t="s">
        <v>100</v>
      </c>
      <c r="D424" s="190" t="s">
        <v>74</v>
      </c>
      <c r="E424" s="173" t="s">
        <v>101</v>
      </c>
      <c r="F424" s="189" t="s">
        <v>75</v>
      </c>
    </row>
    <row r="425" spans="1:6" ht="25.5" customHeight="1" x14ac:dyDescent="0.2">
      <c r="A425" s="761"/>
      <c r="B425" s="762"/>
      <c r="C425" s="172" t="s">
        <v>102</v>
      </c>
      <c r="D425" s="190" t="s">
        <v>74</v>
      </c>
      <c r="E425" s="173" t="s">
        <v>87</v>
      </c>
      <c r="F425" s="189" t="s">
        <v>75</v>
      </c>
    </row>
    <row r="426" spans="1:6" ht="34.5" customHeight="1" x14ac:dyDescent="0.2">
      <c r="A426" s="761"/>
      <c r="B426" s="762"/>
      <c r="C426" s="172" t="s">
        <v>103</v>
      </c>
      <c r="D426" s="190" t="s">
        <v>75</v>
      </c>
      <c r="E426" s="173" t="s">
        <v>104</v>
      </c>
      <c r="F426" s="189" t="s">
        <v>75</v>
      </c>
    </row>
    <row r="427" spans="1:6" ht="36" customHeight="1" x14ac:dyDescent="0.2">
      <c r="A427" s="761"/>
      <c r="B427" s="762"/>
      <c r="C427" s="31" t="s">
        <v>105</v>
      </c>
      <c r="D427" s="190" t="s">
        <v>110</v>
      </c>
      <c r="E427" s="173" t="s">
        <v>106</v>
      </c>
      <c r="F427" s="189" t="s">
        <v>75</v>
      </c>
    </row>
    <row r="428" spans="1:6" ht="33" customHeight="1" x14ac:dyDescent="0.2">
      <c r="A428" s="761"/>
      <c r="B428" s="762"/>
      <c r="C428" s="763" t="s">
        <v>107</v>
      </c>
      <c r="D428" s="765" t="s">
        <v>328</v>
      </c>
      <c r="E428" s="173" t="s">
        <v>108</v>
      </c>
      <c r="F428" s="189" t="s">
        <v>75</v>
      </c>
    </row>
    <row r="429" spans="1:6" ht="21" customHeight="1" x14ac:dyDescent="0.2">
      <c r="A429" s="761"/>
      <c r="B429" s="762"/>
      <c r="C429" s="763"/>
      <c r="D429" s="765"/>
      <c r="E429" s="173" t="s">
        <v>86</v>
      </c>
      <c r="F429" s="189" t="s">
        <v>75</v>
      </c>
    </row>
    <row r="430" spans="1:6" ht="36" x14ac:dyDescent="0.2">
      <c r="A430" s="761" t="s">
        <v>228</v>
      </c>
      <c r="B430" s="762" t="str">
        <f>'2-Budynki'!C62</f>
        <v>pomieszczenia gospodarcze</v>
      </c>
      <c r="C430" s="172" t="s">
        <v>94</v>
      </c>
      <c r="D430" s="190" t="s">
        <v>75</v>
      </c>
      <c r="E430" s="173" t="s">
        <v>95</v>
      </c>
      <c r="F430" s="189" t="s">
        <v>75</v>
      </c>
    </row>
    <row r="431" spans="1:6" ht="29.25" customHeight="1" x14ac:dyDescent="0.2">
      <c r="A431" s="761"/>
      <c r="B431" s="762"/>
      <c r="C431" s="172" t="s">
        <v>96</v>
      </c>
      <c r="D431" s="190" t="s">
        <v>110</v>
      </c>
      <c r="E431" s="173" t="s">
        <v>97</v>
      </c>
      <c r="F431" s="189" t="s">
        <v>75</v>
      </c>
    </row>
    <row r="432" spans="1:6" ht="39.75" customHeight="1" x14ac:dyDescent="0.2">
      <c r="A432" s="761"/>
      <c r="B432" s="762"/>
      <c r="C432" s="172" t="s">
        <v>98</v>
      </c>
      <c r="D432" s="190" t="s">
        <v>75</v>
      </c>
      <c r="E432" s="173" t="s">
        <v>99</v>
      </c>
      <c r="F432" s="189" t="s">
        <v>75</v>
      </c>
    </row>
    <row r="433" spans="1:6" ht="37.5" customHeight="1" x14ac:dyDescent="0.2">
      <c r="A433" s="761"/>
      <c r="B433" s="762"/>
      <c r="C433" s="172" t="s">
        <v>100</v>
      </c>
      <c r="D433" s="190" t="s">
        <v>75</v>
      </c>
      <c r="E433" s="173" t="s">
        <v>101</v>
      </c>
      <c r="F433" s="189" t="s">
        <v>75</v>
      </c>
    </row>
    <row r="434" spans="1:6" ht="33.75" customHeight="1" x14ac:dyDescent="0.2">
      <c r="A434" s="761"/>
      <c r="B434" s="762"/>
      <c r="C434" s="172" t="s">
        <v>102</v>
      </c>
      <c r="D434" s="190" t="s">
        <v>75</v>
      </c>
      <c r="E434" s="173" t="s">
        <v>87</v>
      </c>
      <c r="F434" s="189" t="s">
        <v>75</v>
      </c>
    </row>
    <row r="435" spans="1:6" ht="28.5" customHeight="1" x14ac:dyDescent="0.2">
      <c r="A435" s="761"/>
      <c r="B435" s="762"/>
      <c r="C435" s="172" t="s">
        <v>103</v>
      </c>
      <c r="D435" s="190" t="s">
        <v>74</v>
      </c>
      <c r="E435" s="173" t="s">
        <v>104</v>
      </c>
      <c r="F435" s="189" t="s">
        <v>75</v>
      </c>
    </row>
    <row r="436" spans="1:6" ht="27.75" customHeight="1" x14ac:dyDescent="0.2">
      <c r="A436" s="761"/>
      <c r="B436" s="762"/>
      <c r="C436" s="31" t="s">
        <v>105</v>
      </c>
      <c r="D436" s="190" t="s">
        <v>75</v>
      </c>
      <c r="E436" s="173" t="s">
        <v>106</v>
      </c>
      <c r="F436" s="189" t="s">
        <v>75</v>
      </c>
    </row>
    <row r="437" spans="1:6" ht="24.75" customHeight="1" x14ac:dyDescent="0.2">
      <c r="A437" s="761"/>
      <c r="B437" s="762"/>
      <c r="C437" s="763" t="s">
        <v>107</v>
      </c>
      <c r="D437" s="765" t="s">
        <v>707</v>
      </c>
      <c r="E437" s="173" t="s">
        <v>108</v>
      </c>
      <c r="F437" s="189" t="s">
        <v>75</v>
      </c>
    </row>
    <row r="438" spans="1:6" x14ac:dyDescent="0.2">
      <c r="A438" s="761"/>
      <c r="B438" s="762"/>
      <c r="C438" s="763"/>
      <c r="D438" s="765"/>
      <c r="E438" s="173" t="s">
        <v>86</v>
      </c>
      <c r="F438" s="189" t="s">
        <v>75</v>
      </c>
    </row>
    <row r="439" spans="1:6" ht="37.5" customHeight="1" x14ac:dyDescent="0.2">
      <c r="A439" s="175"/>
      <c r="B439" s="438" t="str">
        <f>'1-wykaz jedn.'!B14</f>
        <v>13. Dom Pomocy Społecznej w Niemojowicach</v>
      </c>
      <c r="C439" s="176"/>
      <c r="D439" s="177"/>
      <c r="E439" s="173"/>
      <c r="F439" s="189"/>
    </row>
    <row r="440" spans="1:6" ht="36" x14ac:dyDescent="0.2">
      <c r="A440" s="761" t="s">
        <v>229</v>
      </c>
      <c r="B440" s="762" t="str">
        <f>'2-Budynki'!C64</f>
        <v>*) Budynek Domu</v>
      </c>
      <c r="C440" s="172" t="s">
        <v>94</v>
      </c>
      <c r="D440" s="189" t="s">
        <v>75</v>
      </c>
      <c r="E440" s="173" t="s">
        <v>329</v>
      </c>
      <c r="F440" s="189" t="s">
        <v>74</v>
      </c>
    </row>
    <row r="441" spans="1:6" ht="23.25" customHeight="1" x14ac:dyDescent="0.2">
      <c r="A441" s="761"/>
      <c r="B441" s="762"/>
      <c r="C441" s="172" t="s">
        <v>96</v>
      </c>
      <c r="D441" s="189" t="s">
        <v>75</v>
      </c>
      <c r="E441" s="173" t="s">
        <v>97</v>
      </c>
      <c r="F441" s="189" t="s">
        <v>75</v>
      </c>
    </row>
    <row r="442" spans="1:6" ht="39" customHeight="1" x14ac:dyDescent="0.2">
      <c r="A442" s="761"/>
      <c r="B442" s="762"/>
      <c r="C442" s="172" t="s">
        <v>98</v>
      </c>
      <c r="D442" s="189" t="s">
        <v>75</v>
      </c>
      <c r="E442" s="173" t="s">
        <v>330</v>
      </c>
      <c r="F442" s="189" t="s">
        <v>74</v>
      </c>
    </row>
    <row r="443" spans="1:6" ht="41.25" customHeight="1" x14ac:dyDescent="0.2">
      <c r="A443" s="761"/>
      <c r="B443" s="762"/>
      <c r="C443" s="172" t="s">
        <v>100</v>
      </c>
      <c r="D443" s="189" t="s">
        <v>75</v>
      </c>
      <c r="E443" s="173" t="s">
        <v>273</v>
      </c>
      <c r="F443" s="189" t="s">
        <v>74</v>
      </c>
    </row>
    <row r="444" spans="1:6" ht="28.5" customHeight="1" x14ac:dyDescent="0.2">
      <c r="A444" s="761"/>
      <c r="B444" s="762"/>
      <c r="C444" s="172" t="s">
        <v>102</v>
      </c>
      <c r="D444" s="189" t="s">
        <v>74</v>
      </c>
      <c r="E444" s="173" t="s">
        <v>87</v>
      </c>
      <c r="F444" s="189" t="s">
        <v>134</v>
      </c>
    </row>
    <row r="445" spans="1:6" ht="28.5" customHeight="1" x14ac:dyDescent="0.2">
      <c r="A445" s="761"/>
      <c r="B445" s="762"/>
      <c r="C445" s="172" t="s">
        <v>103</v>
      </c>
      <c r="D445" s="189" t="s">
        <v>75</v>
      </c>
      <c r="E445" s="173" t="s">
        <v>104</v>
      </c>
      <c r="F445" s="189" t="s">
        <v>309</v>
      </c>
    </row>
    <row r="446" spans="1:6" ht="27.75" customHeight="1" x14ac:dyDescent="0.2">
      <c r="A446" s="761"/>
      <c r="B446" s="762"/>
      <c r="C446" s="31" t="s">
        <v>105</v>
      </c>
      <c r="D446" s="189" t="s">
        <v>110</v>
      </c>
      <c r="E446" s="173" t="s">
        <v>106</v>
      </c>
      <c r="F446" s="189" t="s">
        <v>134</v>
      </c>
    </row>
    <row r="447" spans="1:6" ht="23.25" customHeight="1" x14ac:dyDescent="0.2">
      <c r="A447" s="761"/>
      <c r="B447" s="762"/>
      <c r="C447" s="763" t="s">
        <v>107</v>
      </c>
      <c r="D447" s="764"/>
      <c r="E447" s="173" t="s">
        <v>108</v>
      </c>
      <c r="F447" s="189" t="s">
        <v>309</v>
      </c>
    </row>
    <row r="448" spans="1:6" ht="18.75" customHeight="1" x14ac:dyDescent="0.2">
      <c r="A448" s="761"/>
      <c r="B448" s="762"/>
      <c r="C448" s="763"/>
      <c r="D448" s="764"/>
      <c r="E448" s="173" t="s">
        <v>86</v>
      </c>
      <c r="F448" s="189" t="s">
        <v>75</v>
      </c>
    </row>
    <row r="449" spans="1:6" ht="36" customHeight="1" x14ac:dyDescent="0.2">
      <c r="A449" s="761" t="s">
        <v>230</v>
      </c>
      <c r="B449" s="762" t="str">
        <f>'2-Budynki'!C65</f>
        <v>*) Budynek gospodarczy</v>
      </c>
      <c r="C449" s="172" t="s">
        <v>94</v>
      </c>
      <c r="D449" s="189" t="s">
        <v>75</v>
      </c>
      <c r="E449" s="173" t="s">
        <v>699</v>
      </c>
      <c r="F449" s="189" t="s">
        <v>75</v>
      </c>
    </row>
    <row r="450" spans="1:6" ht="25.5" customHeight="1" x14ac:dyDescent="0.2">
      <c r="A450" s="761"/>
      <c r="B450" s="762"/>
      <c r="C450" s="172" t="s">
        <v>96</v>
      </c>
      <c r="D450" s="189" t="s">
        <v>75</v>
      </c>
      <c r="E450" s="173" t="s">
        <v>97</v>
      </c>
      <c r="F450" s="189" t="s">
        <v>75</v>
      </c>
    </row>
    <row r="451" spans="1:6" ht="33.75" customHeight="1" x14ac:dyDescent="0.2">
      <c r="A451" s="761"/>
      <c r="B451" s="762"/>
      <c r="C451" s="172" t="s">
        <v>98</v>
      </c>
      <c r="D451" s="189" t="s">
        <v>75</v>
      </c>
      <c r="E451" s="173" t="s">
        <v>99</v>
      </c>
      <c r="F451" s="189" t="s">
        <v>75</v>
      </c>
    </row>
    <row r="452" spans="1:6" ht="43.5" customHeight="1" x14ac:dyDescent="0.2">
      <c r="A452" s="761"/>
      <c r="B452" s="762"/>
      <c r="C452" s="172" t="s">
        <v>100</v>
      </c>
      <c r="D452" s="189" t="s">
        <v>75</v>
      </c>
      <c r="E452" s="173" t="s">
        <v>273</v>
      </c>
      <c r="F452" s="189" t="s">
        <v>74</v>
      </c>
    </row>
    <row r="453" spans="1:6" ht="38.25" customHeight="1" x14ac:dyDescent="0.2">
      <c r="A453" s="761"/>
      <c r="B453" s="762"/>
      <c r="C453" s="172" t="s">
        <v>102</v>
      </c>
      <c r="D453" s="189" t="s">
        <v>75</v>
      </c>
      <c r="E453" s="173" t="s">
        <v>87</v>
      </c>
      <c r="F453" s="189" t="s">
        <v>75</v>
      </c>
    </row>
    <row r="454" spans="1:6" ht="28.5" customHeight="1" x14ac:dyDescent="0.2">
      <c r="A454" s="761"/>
      <c r="B454" s="762"/>
      <c r="C454" s="172" t="s">
        <v>103</v>
      </c>
      <c r="D454" s="189" t="s">
        <v>75</v>
      </c>
      <c r="E454" s="173" t="s">
        <v>104</v>
      </c>
      <c r="F454" s="189" t="s">
        <v>75</v>
      </c>
    </row>
    <row r="455" spans="1:6" ht="27" customHeight="1" x14ac:dyDescent="0.2">
      <c r="A455" s="761"/>
      <c r="B455" s="762"/>
      <c r="C455" s="31" t="s">
        <v>105</v>
      </c>
      <c r="D455" s="189" t="s">
        <v>122</v>
      </c>
      <c r="E455" s="173" t="s">
        <v>106</v>
      </c>
      <c r="F455" s="189" t="s">
        <v>75</v>
      </c>
    </row>
    <row r="456" spans="1:6" ht="26.25" customHeight="1" x14ac:dyDescent="0.2">
      <c r="A456" s="761"/>
      <c r="B456" s="762"/>
      <c r="C456" s="763" t="s">
        <v>107</v>
      </c>
      <c r="D456" s="764"/>
      <c r="E456" s="173" t="s">
        <v>108</v>
      </c>
      <c r="F456" s="189" t="s">
        <v>75</v>
      </c>
    </row>
    <row r="457" spans="1:6" ht="16.5" customHeight="1" x14ac:dyDescent="0.2">
      <c r="A457" s="761"/>
      <c r="B457" s="762"/>
      <c r="C457" s="763"/>
      <c r="D457" s="764"/>
      <c r="E457" s="173" t="s">
        <v>86</v>
      </c>
      <c r="F457" s="189" t="s">
        <v>75</v>
      </c>
    </row>
    <row r="458" spans="1:6" ht="36" x14ac:dyDescent="0.2">
      <c r="A458" s="761" t="s">
        <v>231</v>
      </c>
      <c r="B458" s="762" t="str">
        <f>'2-Budynki'!C66</f>
        <v>*) Budynek czerpnia</v>
      </c>
      <c r="C458" s="172" t="s">
        <v>94</v>
      </c>
      <c r="D458" s="189" t="s">
        <v>75</v>
      </c>
      <c r="E458" s="173" t="s">
        <v>95</v>
      </c>
      <c r="F458" s="189" t="s">
        <v>75</v>
      </c>
    </row>
    <row r="459" spans="1:6" ht="34.5" customHeight="1" x14ac:dyDescent="0.2">
      <c r="A459" s="761"/>
      <c r="B459" s="762"/>
      <c r="C459" s="172" t="s">
        <v>96</v>
      </c>
      <c r="D459" s="189" t="s">
        <v>75</v>
      </c>
      <c r="E459" s="173" t="s">
        <v>97</v>
      </c>
      <c r="F459" s="189" t="s">
        <v>75</v>
      </c>
    </row>
    <row r="460" spans="1:6" ht="41.25" customHeight="1" x14ac:dyDescent="0.2">
      <c r="A460" s="761"/>
      <c r="B460" s="762"/>
      <c r="C460" s="172" t="s">
        <v>98</v>
      </c>
      <c r="D460" s="189" t="s">
        <v>75</v>
      </c>
      <c r="E460" s="173" t="s">
        <v>99</v>
      </c>
      <c r="F460" s="189" t="s">
        <v>75</v>
      </c>
    </row>
    <row r="461" spans="1:6" ht="42" customHeight="1" x14ac:dyDescent="0.2">
      <c r="A461" s="761"/>
      <c r="B461" s="762"/>
      <c r="C461" s="172" t="s">
        <v>100</v>
      </c>
      <c r="D461" s="189" t="s">
        <v>75</v>
      </c>
      <c r="E461" s="173" t="s">
        <v>273</v>
      </c>
      <c r="F461" s="189" t="s">
        <v>74</v>
      </c>
    </row>
    <row r="462" spans="1:6" ht="32.25" customHeight="1" x14ac:dyDescent="0.2">
      <c r="A462" s="761"/>
      <c r="B462" s="762"/>
      <c r="C462" s="172" t="s">
        <v>102</v>
      </c>
      <c r="D462" s="189" t="s">
        <v>75</v>
      </c>
      <c r="E462" s="173" t="s">
        <v>87</v>
      </c>
      <c r="F462" s="189" t="s">
        <v>75</v>
      </c>
    </row>
    <row r="463" spans="1:6" ht="27" customHeight="1" x14ac:dyDescent="0.2">
      <c r="A463" s="761"/>
      <c r="B463" s="762"/>
      <c r="C463" s="172" t="s">
        <v>103</v>
      </c>
      <c r="D463" s="189" t="s">
        <v>75</v>
      </c>
      <c r="E463" s="173" t="s">
        <v>104</v>
      </c>
      <c r="F463" s="189" t="s">
        <v>75</v>
      </c>
    </row>
    <row r="464" spans="1:6" ht="33" customHeight="1" x14ac:dyDescent="0.2">
      <c r="A464" s="761"/>
      <c r="B464" s="762"/>
      <c r="C464" s="31" t="s">
        <v>105</v>
      </c>
      <c r="D464" s="189" t="s">
        <v>122</v>
      </c>
      <c r="E464" s="173" t="s">
        <v>106</v>
      </c>
      <c r="F464" s="189" t="s">
        <v>75</v>
      </c>
    </row>
    <row r="465" spans="1:6" ht="25.5" customHeight="1" x14ac:dyDescent="0.2">
      <c r="A465" s="761"/>
      <c r="B465" s="762"/>
      <c r="C465" s="763" t="s">
        <v>107</v>
      </c>
      <c r="D465" s="764"/>
      <c r="E465" s="173" t="s">
        <v>108</v>
      </c>
      <c r="F465" s="189" t="s">
        <v>75</v>
      </c>
    </row>
    <row r="466" spans="1:6" ht="20.25" customHeight="1" x14ac:dyDescent="0.2">
      <c r="A466" s="761"/>
      <c r="B466" s="762"/>
      <c r="C466" s="763"/>
      <c r="D466" s="764"/>
      <c r="E466" s="173" t="s">
        <v>86</v>
      </c>
      <c r="F466" s="189" t="s">
        <v>75</v>
      </c>
    </row>
    <row r="467" spans="1:6" ht="36" x14ac:dyDescent="0.2">
      <c r="A467" s="761" t="s">
        <v>278</v>
      </c>
      <c r="B467" s="762" t="str">
        <f>'2-Budynki'!C67</f>
        <v>*) budynek gospodarczy</v>
      </c>
      <c r="C467" s="172" t="s">
        <v>94</v>
      </c>
      <c r="D467" s="189" t="s">
        <v>75</v>
      </c>
      <c r="E467" s="173" t="s">
        <v>698</v>
      </c>
      <c r="F467" s="189" t="s">
        <v>74</v>
      </c>
    </row>
    <row r="468" spans="1:6" ht="33" customHeight="1" x14ac:dyDescent="0.2">
      <c r="A468" s="761"/>
      <c r="B468" s="762"/>
      <c r="C468" s="172" t="s">
        <v>96</v>
      </c>
      <c r="D468" s="189" t="s">
        <v>75</v>
      </c>
      <c r="E468" s="173" t="s">
        <v>97</v>
      </c>
      <c r="F468" s="189" t="s">
        <v>75</v>
      </c>
    </row>
    <row r="469" spans="1:6" ht="37.5" customHeight="1" x14ac:dyDescent="0.2">
      <c r="A469" s="761"/>
      <c r="B469" s="762"/>
      <c r="C469" s="172" t="s">
        <v>98</v>
      </c>
      <c r="D469" s="189" t="s">
        <v>75</v>
      </c>
      <c r="E469" s="173" t="s">
        <v>99</v>
      </c>
      <c r="F469" s="189" t="s">
        <v>75</v>
      </c>
    </row>
    <row r="470" spans="1:6" ht="42.75" customHeight="1" x14ac:dyDescent="0.2">
      <c r="A470" s="761"/>
      <c r="B470" s="762"/>
      <c r="C470" s="172" t="s">
        <v>100</v>
      </c>
      <c r="D470" s="189" t="s">
        <v>75</v>
      </c>
      <c r="E470" s="173" t="s">
        <v>273</v>
      </c>
      <c r="F470" s="189" t="s">
        <v>74</v>
      </c>
    </row>
    <row r="471" spans="1:6" ht="30" customHeight="1" x14ac:dyDescent="0.2">
      <c r="A471" s="761"/>
      <c r="B471" s="762"/>
      <c r="C471" s="172" t="s">
        <v>102</v>
      </c>
      <c r="D471" s="189" t="s">
        <v>75</v>
      </c>
      <c r="E471" s="173" t="s">
        <v>87</v>
      </c>
      <c r="F471" s="189" t="s">
        <v>75</v>
      </c>
    </row>
    <row r="472" spans="1:6" ht="30.75" customHeight="1" x14ac:dyDescent="0.2">
      <c r="A472" s="761"/>
      <c r="B472" s="762"/>
      <c r="C472" s="172" t="s">
        <v>103</v>
      </c>
      <c r="D472" s="189" t="s">
        <v>75</v>
      </c>
      <c r="E472" s="173" t="s">
        <v>104</v>
      </c>
      <c r="F472" s="189" t="s">
        <v>75</v>
      </c>
    </row>
    <row r="473" spans="1:6" ht="25.5" customHeight="1" x14ac:dyDescent="0.2">
      <c r="A473" s="761"/>
      <c r="B473" s="762"/>
      <c r="C473" s="31" t="s">
        <v>105</v>
      </c>
      <c r="D473" s="189" t="s">
        <v>122</v>
      </c>
      <c r="E473" s="173" t="s">
        <v>106</v>
      </c>
      <c r="F473" s="189" t="s">
        <v>75</v>
      </c>
    </row>
    <row r="474" spans="1:6" ht="27" customHeight="1" x14ac:dyDescent="0.2">
      <c r="A474" s="761"/>
      <c r="B474" s="762"/>
      <c r="C474" s="763" t="s">
        <v>107</v>
      </c>
      <c r="D474" s="764"/>
      <c r="E474" s="173" t="s">
        <v>108</v>
      </c>
      <c r="F474" s="189" t="s">
        <v>75</v>
      </c>
    </row>
    <row r="475" spans="1:6" x14ac:dyDescent="0.2">
      <c r="A475" s="761"/>
      <c r="B475" s="762"/>
      <c r="C475" s="763"/>
      <c r="D475" s="764"/>
      <c r="E475" s="173" t="s">
        <v>86</v>
      </c>
      <c r="F475" s="189" t="s">
        <v>75</v>
      </c>
    </row>
    <row r="476" spans="1:6" x14ac:dyDescent="0.2">
      <c r="B476" s="420" t="str">
        <f>'1-wykaz jedn.'!B15</f>
        <v>14. Powiatowa Placówka Opiekuńczo-Wychowawcza "Przystań" w Żarnowie</v>
      </c>
    </row>
    <row r="477" spans="1:6" ht="36" x14ac:dyDescent="0.2">
      <c r="A477" s="760" t="str">
        <f>'2-Budynki'!A70</f>
        <v>14.1</v>
      </c>
      <c r="B477" s="762" t="str">
        <f>'2-Budynki'!C70</f>
        <v>*)budynek Placówki
ul. Cicha 1a, 26-330 Żarnów</v>
      </c>
      <c r="C477" s="172" t="s">
        <v>94</v>
      </c>
      <c r="D477" s="189" t="s">
        <v>75</v>
      </c>
      <c r="E477" s="173" t="s">
        <v>711</v>
      </c>
      <c r="F477" s="189" t="s">
        <v>74</v>
      </c>
    </row>
    <row r="478" spans="1:6" ht="33" customHeight="1" x14ac:dyDescent="0.2">
      <c r="A478" s="761"/>
      <c r="B478" s="762"/>
      <c r="C478" s="172" t="s">
        <v>96</v>
      </c>
      <c r="D478" s="189" t="s">
        <v>123</v>
      </c>
      <c r="E478" s="173" t="s">
        <v>97</v>
      </c>
      <c r="F478" s="189" t="s">
        <v>75</v>
      </c>
    </row>
    <row r="479" spans="1:6" ht="37.5" customHeight="1" x14ac:dyDescent="0.2">
      <c r="A479" s="761"/>
      <c r="B479" s="762"/>
      <c r="C479" s="172" t="s">
        <v>98</v>
      </c>
      <c r="D479" s="189" t="s">
        <v>75</v>
      </c>
      <c r="E479" s="173" t="s">
        <v>99</v>
      </c>
      <c r="F479" s="189" t="s">
        <v>74</v>
      </c>
    </row>
    <row r="480" spans="1:6" ht="42.75" customHeight="1" x14ac:dyDescent="0.2">
      <c r="A480" s="761"/>
      <c r="B480" s="762"/>
      <c r="C480" s="172" t="s">
        <v>100</v>
      </c>
      <c r="D480" s="189" t="s">
        <v>74</v>
      </c>
      <c r="E480" s="173" t="s">
        <v>308</v>
      </c>
      <c r="F480" s="189" t="s">
        <v>75</v>
      </c>
    </row>
    <row r="481" spans="1:6" ht="30" customHeight="1" x14ac:dyDescent="0.2">
      <c r="A481" s="761"/>
      <c r="B481" s="762"/>
      <c r="C481" s="172" t="s">
        <v>102</v>
      </c>
      <c r="D481" s="189" t="s">
        <v>74</v>
      </c>
      <c r="E481" s="173" t="s">
        <v>87</v>
      </c>
      <c r="F481" s="189" t="s">
        <v>134</v>
      </c>
    </row>
    <row r="482" spans="1:6" ht="30.75" customHeight="1" x14ac:dyDescent="0.2">
      <c r="A482" s="761"/>
      <c r="B482" s="762"/>
      <c r="C482" s="172" t="s">
        <v>103</v>
      </c>
      <c r="D482" s="189" t="s">
        <v>75</v>
      </c>
      <c r="E482" s="173" t="s">
        <v>104</v>
      </c>
      <c r="F482" s="189" t="s">
        <v>75</v>
      </c>
    </row>
    <row r="483" spans="1:6" ht="25.5" customHeight="1" x14ac:dyDescent="0.2">
      <c r="A483" s="761"/>
      <c r="B483" s="762"/>
      <c r="C483" s="31" t="s">
        <v>105</v>
      </c>
      <c r="D483" s="189" t="s">
        <v>110</v>
      </c>
      <c r="E483" s="173" t="s">
        <v>106</v>
      </c>
      <c r="F483" s="189" t="s">
        <v>75</v>
      </c>
    </row>
    <row r="484" spans="1:6" ht="27" customHeight="1" x14ac:dyDescent="0.2">
      <c r="A484" s="761"/>
      <c r="B484" s="762"/>
      <c r="C484" s="763" t="s">
        <v>107</v>
      </c>
      <c r="D484" s="764"/>
      <c r="E484" s="173" t="s">
        <v>108</v>
      </c>
      <c r="F484" s="189" t="s">
        <v>75</v>
      </c>
    </row>
    <row r="485" spans="1:6" ht="36" x14ac:dyDescent="0.2">
      <c r="A485" s="761"/>
      <c r="B485" s="762"/>
      <c r="C485" s="763"/>
      <c r="D485" s="764"/>
      <c r="E485" s="173" t="s">
        <v>86</v>
      </c>
      <c r="F485" s="189" t="s">
        <v>134</v>
      </c>
    </row>
    <row r="486" spans="1:6" x14ac:dyDescent="0.2">
      <c r="B486" s="420" t="str">
        <f>'1-wykaz jedn.'!B16</f>
        <v>15. Powiatowa Placówka Opiekuńczo-Wychowawcza "Pałacyk" w Mroczkowie Gościnnym</v>
      </c>
    </row>
    <row r="487" spans="1:6" ht="36" x14ac:dyDescent="0.2">
      <c r="A487" s="760" t="str">
        <f>'2-Budynki'!A72</f>
        <v>15.1</v>
      </c>
      <c r="B487" s="762" t="str">
        <f>'2-Budynki'!C72</f>
        <v>*)budynek Placówki Mroczków Gościnny 1, Opoczno</v>
      </c>
      <c r="C487" s="172" t="s">
        <v>94</v>
      </c>
      <c r="D487" s="189" t="s">
        <v>75</v>
      </c>
      <c r="E487" s="173" t="s">
        <v>331</v>
      </c>
      <c r="F487" s="189" t="s">
        <v>74</v>
      </c>
    </row>
    <row r="488" spans="1:6" ht="33" customHeight="1" x14ac:dyDescent="0.2">
      <c r="A488" s="761"/>
      <c r="B488" s="762"/>
      <c r="C488" s="172" t="s">
        <v>96</v>
      </c>
      <c r="D488" s="189" t="s">
        <v>110</v>
      </c>
      <c r="E488" s="173" t="s">
        <v>97</v>
      </c>
      <c r="F488" s="189" t="s">
        <v>75</v>
      </c>
    </row>
    <row r="489" spans="1:6" ht="37.5" customHeight="1" x14ac:dyDescent="0.2">
      <c r="A489" s="761"/>
      <c r="B489" s="762"/>
      <c r="C489" s="172" t="s">
        <v>98</v>
      </c>
      <c r="D489" s="189" t="s">
        <v>75</v>
      </c>
      <c r="E489" s="173" t="s">
        <v>99</v>
      </c>
      <c r="F489" s="189" t="s">
        <v>74</v>
      </c>
    </row>
    <row r="490" spans="1:6" ht="42.75" customHeight="1" x14ac:dyDescent="0.2">
      <c r="A490" s="761"/>
      <c r="B490" s="762"/>
      <c r="C490" s="172" t="s">
        <v>100</v>
      </c>
      <c r="D490" s="189" t="s">
        <v>75</v>
      </c>
      <c r="E490" s="173" t="s">
        <v>312</v>
      </c>
      <c r="F490" s="189" t="s">
        <v>74</v>
      </c>
    </row>
    <row r="491" spans="1:6" ht="30" customHeight="1" x14ac:dyDescent="0.2">
      <c r="A491" s="761"/>
      <c r="B491" s="762"/>
      <c r="C491" s="172" t="s">
        <v>102</v>
      </c>
      <c r="D491" s="189" t="s">
        <v>74</v>
      </c>
      <c r="E491" s="173" t="s">
        <v>87</v>
      </c>
      <c r="F491" s="189" t="s">
        <v>134</v>
      </c>
    </row>
    <row r="492" spans="1:6" ht="30.75" customHeight="1" x14ac:dyDescent="0.2">
      <c r="A492" s="761"/>
      <c r="B492" s="762"/>
      <c r="C492" s="172" t="s">
        <v>103</v>
      </c>
      <c r="D492" s="189" t="s">
        <v>75</v>
      </c>
      <c r="E492" s="173" t="s">
        <v>104</v>
      </c>
      <c r="F492" s="189" t="s">
        <v>75</v>
      </c>
    </row>
    <row r="493" spans="1:6" ht="25.5" customHeight="1" x14ac:dyDescent="0.2">
      <c r="A493" s="761"/>
      <c r="B493" s="762"/>
      <c r="C493" s="31" t="s">
        <v>105</v>
      </c>
      <c r="D493" s="189" t="s">
        <v>110</v>
      </c>
      <c r="E493" s="173" t="s">
        <v>106</v>
      </c>
      <c r="F493" s="189" t="s">
        <v>75</v>
      </c>
    </row>
    <row r="494" spans="1:6" ht="27" customHeight="1" x14ac:dyDescent="0.2">
      <c r="A494" s="761"/>
      <c r="B494" s="762"/>
      <c r="C494" s="763" t="s">
        <v>107</v>
      </c>
      <c r="D494" s="764"/>
      <c r="E494" s="173" t="s">
        <v>108</v>
      </c>
      <c r="F494" s="189" t="s">
        <v>75</v>
      </c>
    </row>
    <row r="495" spans="1:6" x14ac:dyDescent="0.2">
      <c r="A495" s="761"/>
      <c r="B495" s="762"/>
      <c r="C495" s="763"/>
      <c r="D495" s="764"/>
      <c r="E495" s="173" t="s">
        <v>86</v>
      </c>
      <c r="F495" s="189" t="s">
        <v>75</v>
      </c>
    </row>
  </sheetData>
  <mergeCells count="216">
    <mergeCell ref="A180:A188"/>
    <mergeCell ref="B180:B188"/>
    <mergeCell ref="C187:C188"/>
    <mergeCell ref="D187:D188"/>
    <mergeCell ref="A458:A466"/>
    <mergeCell ref="B458:B466"/>
    <mergeCell ref="C465:C466"/>
    <mergeCell ref="D465:D466"/>
    <mergeCell ref="A430:A438"/>
    <mergeCell ref="B430:B438"/>
    <mergeCell ref="C437:C438"/>
    <mergeCell ref="D437:D438"/>
    <mergeCell ref="A402:A410"/>
    <mergeCell ref="B402:B410"/>
    <mergeCell ref="C409:C410"/>
    <mergeCell ref="D409:D410"/>
    <mergeCell ref="A412:A420"/>
    <mergeCell ref="B412:B420"/>
    <mergeCell ref="C419:C420"/>
    <mergeCell ref="D419:D420"/>
    <mergeCell ref="A421:A429"/>
    <mergeCell ref="B421:B429"/>
    <mergeCell ref="C428:C429"/>
    <mergeCell ref="D428:D429"/>
    <mergeCell ref="A467:A475"/>
    <mergeCell ref="B467:B475"/>
    <mergeCell ref="C474:C475"/>
    <mergeCell ref="D474:D475"/>
    <mergeCell ref="A440:A448"/>
    <mergeCell ref="B440:B448"/>
    <mergeCell ref="C447:C448"/>
    <mergeCell ref="D447:D448"/>
    <mergeCell ref="A449:A457"/>
    <mergeCell ref="B449:B457"/>
    <mergeCell ref="C456:C457"/>
    <mergeCell ref="D456:D457"/>
    <mergeCell ref="A384:A392"/>
    <mergeCell ref="B384:B392"/>
    <mergeCell ref="C391:C392"/>
    <mergeCell ref="D391:D392"/>
    <mergeCell ref="A393:A401"/>
    <mergeCell ref="B393:B401"/>
    <mergeCell ref="C400:C401"/>
    <mergeCell ref="D400:D401"/>
    <mergeCell ref="A366:A374"/>
    <mergeCell ref="B366:B374"/>
    <mergeCell ref="C373:C374"/>
    <mergeCell ref="D373:D374"/>
    <mergeCell ref="A375:A383"/>
    <mergeCell ref="B375:B383"/>
    <mergeCell ref="C382:C383"/>
    <mergeCell ref="D382:D383"/>
    <mergeCell ref="A356:A364"/>
    <mergeCell ref="B356:B364"/>
    <mergeCell ref="C363:C364"/>
    <mergeCell ref="D363:D364"/>
    <mergeCell ref="A338:A346"/>
    <mergeCell ref="B338:B346"/>
    <mergeCell ref="C345:C346"/>
    <mergeCell ref="D345:D346"/>
    <mergeCell ref="A347:A355"/>
    <mergeCell ref="B347:B355"/>
    <mergeCell ref="C354:C355"/>
    <mergeCell ref="D354:D355"/>
    <mergeCell ref="A318:A326"/>
    <mergeCell ref="B318:B326"/>
    <mergeCell ref="C325:C326"/>
    <mergeCell ref="D325:D326"/>
    <mergeCell ref="A328:A336"/>
    <mergeCell ref="B328:B336"/>
    <mergeCell ref="C335:C336"/>
    <mergeCell ref="D335:D336"/>
    <mergeCell ref="A299:A307"/>
    <mergeCell ref="B299:B307"/>
    <mergeCell ref="C306:C307"/>
    <mergeCell ref="D306:D307"/>
    <mergeCell ref="A309:A317"/>
    <mergeCell ref="B309:B317"/>
    <mergeCell ref="C316:C317"/>
    <mergeCell ref="D316:D317"/>
    <mergeCell ref="A280:A288"/>
    <mergeCell ref="B280:B288"/>
    <mergeCell ref="C287:C288"/>
    <mergeCell ref="D287:D288"/>
    <mergeCell ref="A290:A298"/>
    <mergeCell ref="B290:B298"/>
    <mergeCell ref="C297:C298"/>
    <mergeCell ref="D297:D298"/>
    <mergeCell ref="A198:A206"/>
    <mergeCell ref="B198:B206"/>
    <mergeCell ref="A207:A215"/>
    <mergeCell ref="B207:B215"/>
    <mergeCell ref="A262:A270"/>
    <mergeCell ref="B262:B270"/>
    <mergeCell ref="C269:C270"/>
    <mergeCell ref="D269:D270"/>
    <mergeCell ref="A271:A279"/>
    <mergeCell ref="B271:B279"/>
    <mergeCell ref="C278:C279"/>
    <mergeCell ref="D278:D279"/>
    <mergeCell ref="A244:A252"/>
    <mergeCell ref="B244:B252"/>
    <mergeCell ref="C251:C252"/>
    <mergeCell ref="D251:D252"/>
    <mergeCell ref="A253:A261"/>
    <mergeCell ref="B253:B261"/>
    <mergeCell ref="C260:C261"/>
    <mergeCell ref="D260:D261"/>
    <mergeCell ref="A151:A159"/>
    <mergeCell ref="B151:B159"/>
    <mergeCell ref="C158:C159"/>
    <mergeCell ref="D158:D159"/>
    <mergeCell ref="A226:A234"/>
    <mergeCell ref="B226:B234"/>
    <mergeCell ref="C233:C234"/>
    <mergeCell ref="D233:D234"/>
    <mergeCell ref="A235:A243"/>
    <mergeCell ref="B235:B243"/>
    <mergeCell ref="C242:C243"/>
    <mergeCell ref="D242:D243"/>
    <mergeCell ref="A189:A197"/>
    <mergeCell ref="B189:B197"/>
    <mergeCell ref="C196:C197"/>
    <mergeCell ref="D196:D197"/>
    <mergeCell ref="A217:A225"/>
    <mergeCell ref="B217:B225"/>
    <mergeCell ref="C224:C225"/>
    <mergeCell ref="D224:D225"/>
    <mergeCell ref="C214:C215"/>
    <mergeCell ref="D214:D215"/>
    <mergeCell ref="C205:C206"/>
    <mergeCell ref="D205:D206"/>
    <mergeCell ref="A114:A122"/>
    <mergeCell ref="B114:B122"/>
    <mergeCell ref="C121:C122"/>
    <mergeCell ref="D121:D122"/>
    <mergeCell ref="A77:A85"/>
    <mergeCell ref="B77:B85"/>
    <mergeCell ref="C84:C85"/>
    <mergeCell ref="D84:D85"/>
    <mergeCell ref="A160:A168"/>
    <mergeCell ref="B160:B168"/>
    <mergeCell ref="C167:C168"/>
    <mergeCell ref="D167:D168"/>
    <mergeCell ref="A86:A94"/>
    <mergeCell ref="B86:B94"/>
    <mergeCell ref="C93:C94"/>
    <mergeCell ref="D93:D94"/>
    <mergeCell ref="A95:A103"/>
    <mergeCell ref="B95:B103"/>
    <mergeCell ref="C102:C103"/>
    <mergeCell ref="D102:D103"/>
    <mergeCell ref="A105:A113"/>
    <mergeCell ref="B105:B113"/>
    <mergeCell ref="C112:C113"/>
    <mergeCell ref="D112:D113"/>
    <mergeCell ref="A1:F1"/>
    <mergeCell ref="A2:F2"/>
    <mergeCell ref="C3:D3"/>
    <mergeCell ref="E3:F3"/>
    <mergeCell ref="A32:A40"/>
    <mergeCell ref="B32:B40"/>
    <mergeCell ref="C39:C40"/>
    <mergeCell ref="D39:D40"/>
    <mergeCell ref="A41:A49"/>
    <mergeCell ref="B41:B49"/>
    <mergeCell ref="C48:C49"/>
    <mergeCell ref="D48:D49"/>
    <mergeCell ref="A14:A22"/>
    <mergeCell ref="B14:B22"/>
    <mergeCell ref="C21:C22"/>
    <mergeCell ref="D21:D22"/>
    <mergeCell ref="A23:A31"/>
    <mergeCell ref="B23:B31"/>
    <mergeCell ref="C30:C31"/>
    <mergeCell ref="D30:D31"/>
    <mergeCell ref="A5:A13"/>
    <mergeCell ref="B5:B13"/>
    <mergeCell ref="C12:C13"/>
    <mergeCell ref="D12:D13"/>
    <mergeCell ref="A68:A76"/>
    <mergeCell ref="B68:B76"/>
    <mergeCell ref="C75:C76"/>
    <mergeCell ref="D75:D76"/>
    <mergeCell ref="A50:A58"/>
    <mergeCell ref="B50:B58"/>
    <mergeCell ref="C57:C58"/>
    <mergeCell ref="D57:D58"/>
    <mergeCell ref="A59:A67"/>
    <mergeCell ref="B59:B67"/>
    <mergeCell ref="C66:C67"/>
    <mergeCell ref="D66:D67"/>
    <mergeCell ref="A477:A485"/>
    <mergeCell ref="B477:B485"/>
    <mergeCell ref="C484:C485"/>
    <mergeCell ref="D484:D485"/>
    <mergeCell ref="A487:A495"/>
    <mergeCell ref="B487:B495"/>
    <mergeCell ref="C494:C495"/>
    <mergeCell ref="D494:D495"/>
    <mergeCell ref="A123:A131"/>
    <mergeCell ref="B123:B131"/>
    <mergeCell ref="C130:C131"/>
    <mergeCell ref="D130:D131"/>
    <mergeCell ref="A132:A140"/>
    <mergeCell ref="B132:B140"/>
    <mergeCell ref="C139:C140"/>
    <mergeCell ref="D139:D140"/>
    <mergeCell ref="A170:A178"/>
    <mergeCell ref="B170:B178"/>
    <mergeCell ref="C177:C178"/>
    <mergeCell ref="D177:D178"/>
    <mergeCell ref="A141:A149"/>
    <mergeCell ref="B141:B149"/>
    <mergeCell ref="C148:C149"/>
    <mergeCell ref="D148:D149"/>
  </mergeCells>
  <dataValidations count="3">
    <dataValidation type="list" allowBlank="1" showInputMessage="1" showErrorMessage="1" sqref="F9:F13 F18:F22 F27:F31 F36:F40 F45:F49 F54:F58 F63:F67 F491:F495 F184:F188 F109:F113 F127:F131 F118:F122 F136:F140 F145:F150 F155:F159 F397:F401 F471:F475 F434:F439 F444:F448 F453:F457 F462:F466 F211:F216 F193:F197 F284:F289 F202:F206 F303:F308 F275:F279 F322:F327 F294:F298 F313:F317 F239:F243 F248:F252 F257:F261 F266:F270 F332:F337 F351:F355 F406:F411 F416:F420 F425:F429 F221:F225 F230:F234 F342:F346 F370:F374 F379:F383 F388:F392 F164:F169 F481:F485 F72:F76 F81:F85 F174:F179 F90:F94 F99:F104 F360:F365" xr:uid="{00000000-0002-0000-0300-000000000000}">
      <formula1>"TAK - uruchamiana automatycznie, TAK - uruchamiana ręcznie, NIE"</formula1>
    </dataValidation>
    <dataValidation type="list" allowBlank="1" showInputMessage="1" showErrorMessage="1" sqref="D6:D7 D11 D15:D16 D20 D24:D25 D29 D33:D34 D38 D42:D43 D47 D51:D52 D56 D60:D61 D65 D69:D70 D74 D468:D469 D473 D106:D107 D111 D124:D125 D129 D115:D116 D120 D133:D134 D138 D142:D143 D147 D152:D153 D157 D431:D432 D436 D171:D172 D176 D385:D386 D390 D394:D395 D399 D441:D442 D446 D450:D451 D455 D459:D460 D464 D190:D191 D195 D199:D200 D204 D208:D209 D213 D272:D273 D277 D281:D282 D286 D291:D292 D296 D300:D301 D305 D319:D320 D324 D236:D237 D241 D245:D246 D250 D254:D255 D259 D263:D264 D268 D310:D311 D315 D329:D330 D334 D348:D349 D353 D357:D358 D362 D403:D404 D408 D218:D219 D223 D227:D228 D232 D339:D340 D344 D367:D368 D372 D376:D377 D381 D413:D414 D418 D422:D423 D427 D161:D162 D166 D478:D479 D483 D488:D489 D493 D78:D79 D83 D87:D88 D92 D181:D182 D186 D96:D97 D101" xr:uid="{00000000-0002-0000-0300-000001000000}">
      <formula1>"TAK - wewnętrzny, TAK - zewnętrzny, TAK - wewnętrzny i zewnętrzny, NIE"</formula1>
    </dataValidation>
    <dataValidation type="list" allowBlank="1" showInputMessage="1" showErrorMessage="1" sqref="F5:F8 D5 D8:D10 F14:F17 D14 D17:D19 F23:F26 D23 D26:D28 F32:F35 D32 D35:D37 D50 F41:F44 D41 D44:D46 D53:D55 F458:F461 D341:D343 D265:D267 D274:D276 F271:F274 D280 D283:D285 F280:F283 F290:F293 D290 F299:F302 D312:D314 D293:D295 D299 D302:D304 D318 F318:F321 F235:F238 D235 D238:D240 F393:F396 F421:F424 D393 D396:D398 F430:F433 F402:F405 D402 D449 F440:F443 D440 D443:D445 D452:D454 D59 D62:D64 F59:F62 F244:F247 D244 D247:D249 F253:F256 D253 D256:D258 D271 F262:F265 D262 F309:F312 D309 D321:D323 F68:F71 D68 D470:D472 D71:D73 F50:F51 F53 F105:F108 D105 D108:D110 F123:F126 D123 D126:D128 F114:F117 D114 D117:D119 F141:F144 F132:F135 D132 D135:D137 D141 D144:D146 D151 F160:F163 F151:F154 F328:F331 D328 D331:D333 D347 D350:D352 F356:F359 D356 D359:D361 D154:D156 D430 F170:F173 D433:D435 D170 D173:D175 F412:F415 D405:D407 D201:D203 F207:F210 D207 D210:D212 F467:F470 D467 F189:F192 D189 F198:F201 D192:D194 D198 F449:F452 D458 D461:D463 F217:F220 D217 F226:F229 D220:D222 D226 D229:D231 F338:F341 D338 F347:F350 F366:F369 D366 F375:F378 D369:D371 D375 D378:D380 F384:F387 D384 D387:D389 D412 D415:D417 D421 D424:D426 D160 D163:D165 D480:D482 F477:F480 D477 D490:D492 F487:F490 D487 F77:F80 D77 D80:D82 F86:F89 D86 D89:D91 F180:F183 D180 D183:D185 F95:F98 D95 D98:D100" xr:uid="{00000000-0002-0000-0300-000002000000}">
      <formula1>"TAK, 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G159"/>
  <sheetViews>
    <sheetView defaultGridColor="0" colorId="59" zoomScale="85" zoomScaleNormal="85" workbookViewId="0">
      <selection activeCell="N30" sqref="N30"/>
    </sheetView>
  </sheetViews>
  <sheetFormatPr defaultRowHeight="15" customHeight="1" x14ac:dyDescent="0.2"/>
  <cols>
    <col min="1" max="1" width="5.140625" style="3" customWidth="1"/>
    <col min="2" max="2" width="55.85546875" style="1" customWidth="1"/>
    <col min="3" max="3" width="21.85546875" style="7" customWidth="1"/>
    <col min="4" max="4" width="16.42578125" style="7" customWidth="1"/>
    <col min="5" max="5" width="21.28515625" style="22" hidden="1" customWidth="1"/>
    <col min="6" max="7" width="14.28515625" style="22" hidden="1" customWidth="1"/>
    <col min="8" max="8" width="9.140625" style="1" customWidth="1"/>
    <col min="9" max="16384" width="9.140625" style="1"/>
  </cols>
  <sheetData>
    <row r="1" spans="1:7" ht="15" customHeight="1" x14ac:dyDescent="0.2">
      <c r="B1" s="211" t="s">
        <v>686</v>
      </c>
    </row>
    <row r="2" spans="1:7" ht="15" customHeight="1" x14ac:dyDescent="0.2">
      <c r="A2" s="1"/>
    </row>
    <row r="3" spans="1:7" ht="15" customHeight="1" x14ac:dyDescent="0.25">
      <c r="A3" s="803" t="s">
        <v>10</v>
      </c>
      <c r="B3" s="804"/>
      <c r="C3" s="805"/>
      <c r="D3" s="10"/>
      <c r="E3" s="10"/>
      <c r="F3" s="10"/>
      <c r="G3" s="10"/>
    </row>
    <row r="4" spans="1:7" ht="15" customHeight="1" x14ac:dyDescent="0.2">
      <c r="A4" s="54" t="s">
        <v>7</v>
      </c>
      <c r="B4" s="54" t="s">
        <v>9</v>
      </c>
      <c r="C4" s="55" t="s">
        <v>1</v>
      </c>
      <c r="D4" s="21"/>
      <c r="E4" s="25"/>
      <c r="F4" s="70"/>
      <c r="G4" s="25"/>
    </row>
    <row r="5" spans="1:7" ht="15" customHeight="1" x14ac:dyDescent="0.2">
      <c r="A5" s="38">
        <v>1</v>
      </c>
      <c r="B5" s="57" t="s">
        <v>76</v>
      </c>
      <c r="C5" s="56">
        <f>SUM(E15:E136)</f>
        <v>112820803.11</v>
      </c>
      <c r="D5" s="21"/>
      <c r="E5" s="25"/>
      <c r="F5" s="70"/>
      <c r="G5" s="25"/>
    </row>
    <row r="6" spans="1:7" ht="15" customHeight="1" x14ac:dyDescent="0.2">
      <c r="A6" s="38">
        <v>2</v>
      </c>
      <c r="B6" s="58" t="s">
        <v>49</v>
      </c>
      <c r="C6" s="56">
        <f>SUM(F15:F137)</f>
        <v>7815806.8600000022</v>
      </c>
      <c r="D6" s="21"/>
      <c r="E6" s="25"/>
      <c r="F6" s="25"/>
      <c r="G6" s="25"/>
    </row>
    <row r="7" spans="1:7" ht="19.5" customHeight="1" x14ac:dyDescent="0.2">
      <c r="A7" s="38">
        <v>3</v>
      </c>
      <c r="B7" s="57" t="s">
        <v>714</v>
      </c>
      <c r="C7" s="56">
        <f>SUM(G17:G138)</f>
        <v>12683732.5</v>
      </c>
      <c r="D7" s="21"/>
      <c r="E7" s="25"/>
      <c r="F7" s="70"/>
      <c r="G7" s="25"/>
    </row>
    <row r="8" spans="1:7" ht="30" customHeight="1" x14ac:dyDescent="0.2">
      <c r="A8" s="72"/>
      <c r="B8" s="48"/>
      <c r="C8" s="73"/>
      <c r="D8" s="21"/>
      <c r="E8" s="25"/>
      <c r="F8" s="25"/>
      <c r="G8" s="25"/>
    </row>
    <row r="9" spans="1:7" ht="15" customHeight="1" x14ac:dyDescent="0.3">
      <c r="A9" s="29"/>
      <c r="B9" s="74"/>
      <c r="C9" s="21"/>
      <c r="D9" s="21"/>
      <c r="E9" s="25"/>
      <c r="F9" s="25"/>
      <c r="G9" s="25"/>
    </row>
    <row r="10" spans="1:7" ht="15" customHeight="1" x14ac:dyDescent="0.2">
      <c r="A10" s="806" t="s">
        <v>18</v>
      </c>
      <c r="B10" s="807"/>
      <c r="C10" s="13" t="s">
        <v>11</v>
      </c>
      <c r="D10" s="14" t="str">
        <f>'1-wykaz jedn.'!D2</f>
        <v>590653334</v>
      </c>
      <c r="E10" s="26"/>
      <c r="F10" s="26"/>
      <c r="G10" s="26"/>
    </row>
    <row r="11" spans="1:7" s="12" customFormat="1" ht="15" customHeight="1" x14ac:dyDescent="0.2">
      <c r="A11" s="801" t="str">
        <f>'1-wykaz jedn.'!B2</f>
        <v>1. Starostwo Powiatowe w Opocznie</v>
      </c>
      <c r="B11" s="801"/>
      <c r="C11" s="801" t="str">
        <f>'1-wykaz jedn.'!C2</f>
        <v>ul. Kwiatowa 1a, 26-300 Opoczno</v>
      </c>
      <c r="D11" s="801"/>
      <c r="E11" s="362"/>
      <c r="F11" s="362"/>
      <c r="G11" s="362"/>
    </row>
    <row r="12" spans="1:7" s="12" customFormat="1" ht="15" customHeight="1" x14ac:dyDescent="0.2">
      <c r="A12" s="800" t="s">
        <v>12</v>
      </c>
      <c r="B12" s="800"/>
      <c r="C12" s="800"/>
      <c r="D12" s="800"/>
      <c r="E12" s="363"/>
      <c r="F12" s="363"/>
      <c r="G12" s="363"/>
    </row>
    <row r="13" spans="1:7" s="12" customFormat="1" ht="27" customHeight="1" x14ac:dyDescent="0.2">
      <c r="A13" s="801" t="str">
        <f>'1-wykaz jedn.'!F2</f>
        <v xml:space="preserve">ul. Kwiatowa 1a, ul. Piotrkowska 21 Białaczów, Kraśnica, Szadkowice, Błogie Szlacheckie, Skórkowice   26-300 Opoczno oraz teren Powatu Opoczyńskiego </v>
      </c>
      <c r="B13" s="801"/>
      <c r="C13" s="801"/>
      <c r="D13" s="801"/>
      <c r="E13" s="362"/>
      <c r="F13" s="362"/>
      <c r="G13" s="362"/>
    </row>
    <row r="14" spans="1:7" s="20" customFormat="1" ht="15" customHeight="1" x14ac:dyDescent="0.2">
      <c r="A14" s="364" t="s">
        <v>8</v>
      </c>
      <c r="B14" s="799" t="s">
        <v>0</v>
      </c>
      <c r="C14" s="799"/>
      <c r="D14" s="365" t="s">
        <v>1</v>
      </c>
      <c r="E14" s="366"/>
      <c r="F14" s="366"/>
      <c r="G14" s="366"/>
    </row>
    <row r="15" spans="1:7" s="12" customFormat="1" ht="15" customHeight="1" x14ac:dyDescent="0.2">
      <c r="A15" s="100">
        <f>A5</f>
        <v>1</v>
      </c>
      <c r="B15" s="797" t="str">
        <f>B$5</f>
        <v xml:space="preserve">Budynki </v>
      </c>
      <c r="C15" s="797"/>
      <c r="D15" s="367">
        <f>SUM('2-Budynki'!L5:L15)</f>
        <v>27903919.149999995</v>
      </c>
      <c r="E15" s="368">
        <f>D15</f>
        <v>27903919.149999995</v>
      </c>
      <c r="F15" s="369"/>
      <c r="G15" s="369"/>
    </row>
    <row r="16" spans="1:7" s="12" customFormat="1" ht="15" customHeight="1" x14ac:dyDescent="0.2">
      <c r="A16" s="100">
        <f>A6</f>
        <v>2</v>
      </c>
      <c r="B16" s="797" t="str">
        <f>B$6</f>
        <v>Budowle</v>
      </c>
      <c r="C16" s="797"/>
      <c r="D16" s="367">
        <f>'4-Budowle'!G4</f>
        <v>70565.88</v>
      </c>
      <c r="E16" s="369"/>
      <c r="F16" s="368">
        <f>D16</f>
        <v>70565.88</v>
      </c>
      <c r="G16" s="369"/>
    </row>
    <row r="17" spans="1:7" s="12" customFormat="1" ht="15" customHeight="1" x14ac:dyDescent="0.2">
      <c r="A17" s="100">
        <f>A7</f>
        <v>3</v>
      </c>
      <c r="B17" s="797" t="str">
        <f>B$7</f>
        <v>Wyposażenie, maszyny i urządzenia</v>
      </c>
      <c r="C17" s="797"/>
      <c r="D17" s="370">
        <f>29218+43267.21+504128</f>
        <v>576613.21</v>
      </c>
      <c r="E17" s="371"/>
      <c r="F17" s="371"/>
      <c r="G17" s="372">
        <f>D17</f>
        <v>576613.21</v>
      </c>
    </row>
    <row r="18" spans="1:7" s="12" customFormat="1" ht="15" customHeight="1" x14ac:dyDescent="0.2">
      <c r="A18" s="800" t="s">
        <v>18</v>
      </c>
      <c r="B18" s="800"/>
      <c r="C18" s="359" t="s">
        <v>11</v>
      </c>
      <c r="D18" s="360" t="str">
        <f>'1-wykaz jedn.'!D3</f>
        <v>000296029</v>
      </c>
      <c r="E18" s="361"/>
      <c r="F18" s="361"/>
      <c r="G18" s="361"/>
    </row>
    <row r="19" spans="1:7" ht="15" customHeight="1" x14ac:dyDescent="0.2">
      <c r="A19" s="801" t="str">
        <f>'1-wykaz jedn.'!B3</f>
        <v>2. Dom Pomocy Społecznej dla Dorosłych w Drzewicy</v>
      </c>
      <c r="B19" s="801"/>
      <c r="C19" s="801" t="str">
        <f>'1-wykaz jedn.'!C3</f>
        <v>ul. Stawowa 21/25, 26-340 Drzewica</v>
      </c>
      <c r="D19" s="801"/>
      <c r="E19" s="362"/>
      <c r="F19" s="362"/>
      <c r="G19" s="362"/>
    </row>
    <row r="20" spans="1:7" ht="15" customHeight="1" x14ac:dyDescent="0.2">
      <c r="A20" s="800" t="s">
        <v>12</v>
      </c>
      <c r="B20" s="800"/>
      <c r="C20" s="800"/>
      <c r="D20" s="800"/>
      <c r="E20" s="363"/>
      <c r="F20" s="363"/>
      <c r="G20" s="363"/>
    </row>
    <row r="21" spans="1:7" ht="15" customHeight="1" x14ac:dyDescent="0.2">
      <c r="A21" s="798" t="str">
        <f>'1-wykaz jedn.'!F3</f>
        <v>ul. Stawowa 21/25, 26-340 Drzewica</v>
      </c>
      <c r="B21" s="798"/>
      <c r="C21" s="798"/>
      <c r="D21" s="798"/>
      <c r="E21" s="362"/>
      <c r="F21" s="362"/>
      <c r="G21" s="362"/>
    </row>
    <row r="22" spans="1:7" s="8" customFormat="1" ht="15" customHeight="1" x14ac:dyDescent="0.2">
      <c r="A22" s="364" t="s">
        <v>8</v>
      </c>
      <c r="B22" s="799" t="s">
        <v>0</v>
      </c>
      <c r="C22" s="799"/>
      <c r="D22" s="374" t="s">
        <v>1</v>
      </c>
      <c r="E22" s="366"/>
      <c r="F22" s="366"/>
      <c r="G22" s="366"/>
    </row>
    <row r="23" spans="1:7" ht="15" customHeight="1" x14ac:dyDescent="0.2">
      <c r="A23" s="100">
        <f>A15</f>
        <v>1</v>
      </c>
      <c r="B23" s="797" t="s">
        <v>76</v>
      </c>
      <c r="C23" s="797"/>
      <c r="D23" s="370">
        <f>SUM('2-Budynki'!L17:L22)</f>
        <v>14903840.219999999</v>
      </c>
      <c r="E23" s="368">
        <f>D23</f>
        <v>14903840.219999999</v>
      </c>
      <c r="F23" s="369"/>
      <c r="G23" s="369"/>
    </row>
    <row r="24" spans="1:7" ht="15" customHeight="1" x14ac:dyDescent="0.2">
      <c r="A24" s="100">
        <f>A16</f>
        <v>2</v>
      </c>
      <c r="B24" s="797" t="str">
        <f>B$6</f>
        <v>Budowle</v>
      </c>
      <c r="C24" s="797"/>
      <c r="D24" s="370">
        <f>'4-Budowle'!G8</f>
        <v>1336472.6300000001</v>
      </c>
      <c r="E24" s="369"/>
      <c r="F24" s="368">
        <f>D24</f>
        <v>1336472.6300000001</v>
      </c>
      <c r="G24" s="369"/>
    </row>
    <row r="25" spans="1:7" ht="15" customHeight="1" x14ac:dyDescent="0.2">
      <c r="A25" s="100">
        <f>A17</f>
        <v>3</v>
      </c>
      <c r="B25" s="797" t="str">
        <f>B$7</f>
        <v>Wyposażenie, maszyny i urządzenia</v>
      </c>
      <c r="C25" s="797"/>
      <c r="D25" s="370">
        <f>226889.4+101129.17+290963.25</f>
        <v>618981.82000000007</v>
      </c>
      <c r="E25" s="371"/>
      <c r="F25" s="371"/>
      <c r="G25" s="372">
        <f>D25</f>
        <v>618981.82000000007</v>
      </c>
    </row>
    <row r="26" spans="1:7" s="12" customFormat="1" ht="15" customHeight="1" x14ac:dyDescent="0.2">
      <c r="A26" s="800" t="s">
        <v>18</v>
      </c>
      <c r="B26" s="800"/>
      <c r="C26" s="359" t="s">
        <v>11</v>
      </c>
      <c r="D26" s="360" t="str">
        <f>'1-wykaz jedn.'!D4</f>
        <v>001045861</v>
      </c>
      <c r="E26" s="361"/>
      <c r="F26" s="361"/>
      <c r="G26" s="361"/>
    </row>
    <row r="27" spans="1:7" s="12" customFormat="1" ht="26.25" customHeight="1" x14ac:dyDescent="0.2">
      <c r="A27" s="801" t="str">
        <f>'1-wykaz jedn.'!B4</f>
        <v>3. Poradnia Psychologiczna- Pedagogiczna w Opocznie z filią Poradni Psychologiczno- Pedagogicznej w Drzewicy</v>
      </c>
      <c r="B27" s="801"/>
      <c r="C27" s="801" t="str">
        <f>'1-wykaz jedn.'!C4</f>
        <v>ul. Armii Krajowej 2, 26-300 Opoczno</v>
      </c>
      <c r="D27" s="801"/>
      <c r="E27" s="362"/>
      <c r="F27" s="362"/>
      <c r="G27" s="362"/>
    </row>
    <row r="28" spans="1:7" s="12" customFormat="1" ht="15" customHeight="1" x14ac:dyDescent="0.2">
      <c r="A28" s="800" t="s">
        <v>12</v>
      </c>
      <c r="B28" s="800"/>
      <c r="C28" s="800"/>
      <c r="D28" s="800"/>
      <c r="E28" s="363"/>
      <c r="F28" s="363"/>
      <c r="G28" s="363"/>
    </row>
    <row r="29" spans="1:7" s="12" customFormat="1" ht="17.25" customHeight="1" x14ac:dyDescent="0.2">
      <c r="A29" s="801" t="str">
        <f>'1-wykaz jedn.'!F4</f>
        <v>ul. Armii Krajowej 2, 26-300 Opoczno; ul. Staszica 5, 26-340 Drzewica</v>
      </c>
      <c r="B29" s="801"/>
      <c r="C29" s="801"/>
      <c r="D29" s="801"/>
      <c r="E29" s="362"/>
      <c r="F29" s="362"/>
      <c r="G29" s="362"/>
    </row>
    <row r="30" spans="1:7" s="12" customFormat="1" ht="15" customHeight="1" x14ac:dyDescent="0.2">
      <c r="A30" s="364" t="s">
        <v>8</v>
      </c>
      <c r="B30" s="799" t="s">
        <v>0</v>
      </c>
      <c r="C30" s="799"/>
      <c r="D30" s="365" t="s">
        <v>1</v>
      </c>
      <c r="E30" s="366"/>
      <c r="F30" s="366"/>
      <c r="G30" s="366"/>
    </row>
    <row r="31" spans="1:7" s="12" customFormat="1" ht="15" customHeight="1" x14ac:dyDescent="0.2">
      <c r="A31" s="100">
        <v>1</v>
      </c>
      <c r="B31" s="797" t="str">
        <f>B$5</f>
        <v xml:space="preserve">Budynki </v>
      </c>
      <c r="C31" s="797"/>
      <c r="D31" s="370">
        <f>'2-Budynki'!L24</f>
        <v>0</v>
      </c>
      <c r="E31" s="368">
        <f>D31</f>
        <v>0</v>
      </c>
      <c r="F31" s="369"/>
      <c r="G31" s="369"/>
    </row>
    <row r="32" spans="1:7" s="12" customFormat="1" ht="15" customHeight="1" x14ac:dyDescent="0.2">
      <c r="A32" s="100">
        <v>2</v>
      </c>
      <c r="B32" s="797" t="str">
        <f>B$6</f>
        <v>Budowle</v>
      </c>
      <c r="C32" s="797"/>
      <c r="D32" s="370">
        <v>0</v>
      </c>
      <c r="E32" s="369"/>
      <c r="F32" s="368">
        <f>D32</f>
        <v>0</v>
      </c>
      <c r="G32" s="369"/>
    </row>
    <row r="33" spans="1:7" s="12" customFormat="1" ht="15" customHeight="1" x14ac:dyDescent="0.2">
      <c r="A33" s="100">
        <v>3</v>
      </c>
      <c r="B33" s="797" t="str">
        <f>B$7</f>
        <v>Wyposażenie, maszyny i urządzenia</v>
      </c>
      <c r="C33" s="797"/>
      <c r="D33" s="370">
        <f>113377.02</f>
        <v>113377.02</v>
      </c>
      <c r="E33" s="371"/>
      <c r="F33" s="371"/>
      <c r="G33" s="372">
        <f>D33</f>
        <v>113377.02</v>
      </c>
    </row>
    <row r="34" spans="1:7" s="12" customFormat="1" ht="15" customHeight="1" x14ac:dyDescent="0.2">
      <c r="A34" s="375"/>
      <c r="B34" s="376"/>
      <c r="C34" s="377"/>
      <c r="D34" s="377"/>
      <c r="E34" s="378"/>
      <c r="F34" s="378"/>
      <c r="G34" s="378"/>
    </row>
    <row r="35" spans="1:7" ht="15" customHeight="1" x14ac:dyDescent="0.2">
      <c r="A35" s="800" t="s">
        <v>18</v>
      </c>
      <c r="B35" s="800"/>
      <c r="C35" s="359" t="s">
        <v>11</v>
      </c>
      <c r="D35" s="360" t="str">
        <f>'1-wykaz jedn.'!D5</f>
        <v>590715160</v>
      </c>
      <c r="E35" s="361"/>
      <c r="F35" s="361"/>
      <c r="G35" s="361"/>
    </row>
    <row r="36" spans="1:7" ht="15" customHeight="1" x14ac:dyDescent="0.2">
      <c r="A36" s="801" t="str">
        <f>'1-wykaz jedn.'!B5</f>
        <v>4. Powiatowe Centrum Pomocy Rodzinie</v>
      </c>
      <c r="B36" s="801"/>
      <c r="C36" s="801" t="str">
        <f>'1-wykaz jedn.'!C5</f>
        <v>ul. Kwiatowa 1a, 26-300 Opoczno</v>
      </c>
      <c r="D36" s="801"/>
      <c r="E36" s="362"/>
      <c r="F36" s="362"/>
      <c r="G36" s="362"/>
    </row>
    <row r="37" spans="1:7" ht="15" customHeight="1" x14ac:dyDescent="0.2">
      <c r="A37" s="800" t="s">
        <v>12</v>
      </c>
      <c r="B37" s="800"/>
      <c r="C37" s="800"/>
      <c r="D37" s="800"/>
      <c r="E37" s="363"/>
      <c r="F37" s="363"/>
      <c r="G37" s="363"/>
    </row>
    <row r="38" spans="1:7" ht="15" customHeight="1" x14ac:dyDescent="0.2">
      <c r="A38" s="801" t="str">
        <f>'1-wykaz jedn.'!F5</f>
        <v>ul. Kwiatowa 1a, 26-300 Opoczno</v>
      </c>
      <c r="B38" s="801"/>
      <c r="C38" s="801"/>
      <c r="D38" s="801"/>
      <c r="E38" s="362"/>
      <c r="F38" s="362"/>
      <c r="G38" s="362"/>
    </row>
    <row r="39" spans="1:7" ht="15" customHeight="1" x14ac:dyDescent="0.2">
      <c r="A39" s="364" t="s">
        <v>8</v>
      </c>
      <c r="B39" s="799" t="s">
        <v>0</v>
      </c>
      <c r="C39" s="799"/>
      <c r="D39" s="365" t="s">
        <v>1</v>
      </c>
      <c r="E39" s="366"/>
      <c r="F39" s="366"/>
      <c r="G39" s="366"/>
    </row>
    <row r="40" spans="1:7" ht="15" customHeight="1" x14ac:dyDescent="0.2">
      <c r="A40" s="380">
        <f>A31</f>
        <v>1</v>
      </c>
      <c r="B40" s="802" t="str">
        <f>B$5</f>
        <v xml:space="preserve">Budynki </v>
      </c>
      <c r="C40" s="802"/>
      <c r="D40" s="373">
        <f>'2-Budynki'!L27</f>
        <v>0</v>
      </c>
      <c r="E40" s="368">
        <f>D40</f>
        <v>0</v>
      </c>
      <c r="F40" s="369"/>
      <c r="G40" s="369"/>
    </row>
    <row r="41" spans="1:7" ht="15" customHeight="1" x14ac:dyDescent="0.2">
      <c r="A41" s="380">
        <f>A32</f>
        <v>2</v>
      </c>
      <c r="B41" s="802" t="str">
        <f>B$6</f>
        <v>Budowle</v>
      </c>
      <c r="C41" s="802"/>
      <c r="D41" s="373">
        <v>0</v>
      </c>
      <c r="E41" s="369"/>
      <c r="F41" s="368">
        <f>D41</f>
        <v>0</v>
      </c>
      <c r="G41" s="369"/>
    </row>
    <row r="42" spans="1:7" ht="15" customHeight="1" x14ac:dyDescent="0.2">
      <c r="A42" s="380">
        <f>A33</f>
        <v>3</v>
      </c>
      <c r="B42" s="802" t="str">
        <f>B$7</f>
        <v>Wyposażenie, maszyny i urządzenia</v>
      </c>
      <c r="C42" s="802"/>
      <c r="D42" s="373">
        <f>42554.91+13960+115183.64</f>
        <v>171698.55</v>
      </c>
      <c r="E42" s="371"/>
      <c r="F42" s="371"/>
      <c r="G42" s="372">
        <f>D42</f>
        <v>171698.55</v>
      </c>
    </row>
    <row r="43" spans="1:7" ht="15" customHeight="1" x14ac:dyDescent="0.2">
      <c r="A43" s="375"/>
      <c r="B43" s="376"/>
      <c r="C43" s="377"/>
      <c r="D43" s="377"/>
      <c r="E43" s="378"/>
      <c r="F43" s="378"/>
      <c r="G43" s="378"/>
    </row>
    <row r="44" spans="1:7" ht="15" customHeight="1" x14ac:dyDescent="0.2">
      <c r="A44" s="800" t="s">
        <v>18</v>
      </c>
      <c r="B44" s="800"/>
      <c r="C44" s="359" t="s">
        <v>11</v>
      </c>
      <c r="D44" s="360" t="str">
        <f>'1-wykaz jedn.'!D6</f>
        <v>590747414</v>
      </c>
      <c r="E44" s="361"/>
      <c r="F44" s="361"/>
      <c r="G44" s="361"/>
    </row>
    <row r="45" spans="1:7" s="12" customFormat="1" ht="15" customHeight="1" x14ac:dyDescent="0.2">
      <c r="A45" s="801" t="str">
        <f>'1-wykaz jedn.'!B6</f>
        <v>5. Powiatowy Urząd Pracy w Opocznie</v>
      </c>
      <c r="B45" s="801"/>
      <c r="C45" s="801" t="str">
        <f>'1-wykaz jedn.'!C6</f>
        <v>ul. Rolna 6, 26-300 Opoczno</v>
      </c>
      <c r="D45" s="801"/>
      <c r="E45" s="362"/>
      <c r="F45" s="362"/>
      <c r="G45" s="362"/>
    </row>
    <row r="46" spans="1:7" s="12" customFormat="1" ht="15" customHeight="1" x14ac:dyDescent="0.2">
      <c r="A46" s="800" t="s">
        <v>12</v>
      </c>
      <c r="B46" s="800"/>
      <c r="C46" s="800"/>
      <c r="D46" s="800"/>
      <c r="E46" s="363"/>
      <c r="F46" s="363"/>
      <c r="G46" s="363"/>
    </row>
    <row r="47" spans="1:7" s="12" customFormat="1" ht="15" customHeight="1" x14ac:dyDescent="0.2">
      <c r="A47" s="801" t="str">
        <f>'1-wykaz jedn.'!F6</f>
        <v>ul. Rolna 6, ul. Armii Krajowej 2A, 26-300 Opoczno; ul. Warszawska 11, 26-340 Drzewica</v>
      </c>
      <c r="B47" s="801"/>
      <c r="C47" s="801"/>
      <c r="D47" s="801"/>
      <c r="E47" s="362"/>
      <c r="F47" s="362"/>
      <c r="G47" s="362"/>
    </row>
    <row r="48" spans="1:7" s="12" customFormat="1" ht="15" customHeight="1" x14ac:dyDescent="0.2">
      <c r="A48" s="364" t="s">
        <v>8</v>
      </c>
      <c r="B48" s="799" t="s">
        <v>0</v>
      </c>
      <c r="C48" s="799"/>
      <c r="D48" s="365" t="s">
        <v>1</v>
      </c>
      <c r="E48" s="366"/>
      <c r="F48" s="366"/>
      <c r="G48" s="366"/>
    </row>
    <row r="49" spans="1:7" s="12" customFormat="1" ht="15" customHeight="1" x14ac:dyDescent="0.2">
      <c r="A49" s="100">
        <v>1</v>
      </c>
      <c r="B49" s="797" t="str">
        <f>B$5</f>
        <v xml:space="preserve">Budynki </v>
      </c>
      <c r="C49" s="797"/>
      <c r="D49" s="370">
        <f>SUM('2-Budynki'!L29:L32)</f>
        <v>1741137</v>
      </c>
      <c r="E49" s="368">
        <f>D49</f>
        <v>1741137</v>
      </c>
      <c r="F49" s="369"/>
      <c r="G49" s="369"/>
    </row>
    <row r="50" spans="1:7" s="12" customFormat="1" ht="15" customHeight="1" x14ac:dyDescent="0.2">
      <c r="A50" s="100">
        <v>2</v>
      </c>
      <c r="B50" s="797" t="str">
        <f>B$6</f>
        <v>Budowle</v>
      </c>
      <c r="C50" s="797"/>
      <c r="D50" s="370">
        <f>2377.15+1169.54+12306.89</f>
        <v>15853.58</v>
      </c>
      <c r="E50" s="369"/>
      <c r="F50" s="368">
        <f>D50</f>
        <v>15853.58</v>
      </c>
      <c r="G50" s="369"/>
    </row>
    <row r="51" spans="1:7" s="12" customFormat="1" ht="15" customHeight="1" x14ac:dyDescent="0.2">
      <c r="A51" s="100">
        <v>3</v>
      </c>
      <c r="B51" s="797" t="str">
        <f>B$7</f>
        <v>Wyposażenie, maszyny i urządzenia</v>
      </c>
      <c r="C51" s="797"/>
      <c r="D51" s="370">
        <f>69379.96+571451.32+15493.08+104744.1+386977.96</f>
        <v>1148046.42</v>
      </c>
      <c r="E51" s="371"/>
      <c r="F51" s="371"/>
      <c r="G51" s="372">
        <f>D51</f>
        <v>1148046.42</v>
      </c>
    </row>
    <row r="52" spans="1:7" s="12" customFormat="1" ht="15" customHeight="1" x14ac:dyDescent="0.2">
      <c r="A52" s="375"/>
      <c r="B52" s="376"/>
      <c r="C52" s="377"/>
      <c r="D52" s="377"/>
      <c r="E52" s="378"/>
      <c r="F52" s="378"/>
      <c r="G52" s="378"/>
    </row>
    <row r="53" spans="1:7" ht="15" customHeight="1" x14ac:dyDescent="0.2">
      <c r="A53" s="792" t="s">
        <v>18</v>
      </c>
      <c r="B53" s="794"/>
      <c r="C53" s="359" t="s">
        <v>11</v>
      </c>
      <c r="D53" s="360" t="str">
        <f>'1-wykaz jedn.'!D7</f>
        <v>590653593</v>
      </c>
      <c r="E53" s="361"/>
      <c r="F53" s="361"/>
      <c r="G53" s="361"/>
    </row>
    <row r="54" spans="1:7" ht="15" customHeight="1" x14ac:dyDescent="0.2">
      <c r="A54" s="787" t="str">
        <f>'1-wykaz jedn.'!B7</f>
        <v>6. Zarząd Dróg Powiatowych</v>
      </c>
      <c r="B54" s="789"/>
      <c r="C54" s="787" t="str">
        <f>'1-wykaz jedn.'!C7</f>
        <v>ul. Kwiatowa 1a, 26-300 Opoczno</v>
      </c>
      <c r="D54" s="789"/>
      <c r="E54" s="362"/>
      <c r="F54" s="362"/>
      <c r="G54" s="362"/>
    </row>
    <row r="55" spans="1:7" ht="15" customHeight="1" x14ac:dyDescent="0.2">
      <c r="A55" s="792" t="s">
        <v>12</v>
      </c>
      <c r="B55" s="793"/>
      <c r="C55" s="793"/>
      <c r="D55" s="794"/>
      <c r="E55" s="363"/>
      <c r="F55" s="363"/>
      <c r="G55" s="363"/>
    </row>
    <row r="56" spans="1:7" ht="33" customHeight="1" x14ac:dyDescent="0.2">
      <c r="A56" s="787" t="str">
        <f>'1-wykaz jedn.'!F7</f>
        <v>ul. Kwiatowa 1a, 
Obwód Drogowo-Mostowy w Opocznie ul. Rolna 5, 26-300 Opoczno, 
Obwód Drogowo-Mostowy w Solcu - Solec 26, 26-333 Paradyż, 
teren Powiatu Opoczyńskiego</v>
      </c>
      <c r="B56" s="788"/>
      <c r="C56" s="788"/>
      <c r="D56" s="789"/>
      <c r="E56" s="362"/>
      <c r="F56" s="362"/>
      <c r="G56" s="362"/>
    </row>
    <row r="57" spans="1:7" ht="15" customHeight="1" x14ac:dyDescent="0.2">
      <c r="A57" s="364" t="s">
        <v>8</v>
      </c>
      <c r="B57" s="790" t="s">
        <v>0</v>
      </c>
      <c r="C57" s="791"/>
      <c r="D57" s="365" t="s">
        <v>1</v>
      </c>
      <c r="E57" s="366"/>
      <c r="F57" s="366"/>
      <c r="G57" s="366"/>
    </row>
    <row r="58" spans="1:7" ht="15" customHeight="1" x14ac:dyDescent="0.2">
      <c r="A58" s="100">
        <f>A49</f>
        <v>1</v>
      </c>
      <c r="B58" s="785" t="str">
        <f>B$5</f>
        <v xml:space="preserve">Budynki </v>
      </c>
      <c r="C58" s="786"/>
      <c r="D58" s="367">
        <f>SUM('2-Budynki'!L34:L41)</f>
        <v>2749878</v>
      </c>
      <c r="E58" s="368">
        <f>D58</f>
        <v>2749878</v>
      </c>
      <c r="F58" s="369"/>
      <c r="G58" s="369"/>
    </row>
    <row r="59" spans="1:7" ht="15" customHeight="1" x14ac:dyDescent="0.2">
      <c r="A59" s="100">
        <f>A50</f>
        <v>2</v>
      </c>
      <c r="B59" s="785" t="str">
        <f>B$6</f>
        <v>Budowle</v>
      </c>
      <c r="C59" s="786"/>
      <c r="D59" s="367">
        <f>'4-Budowle'!G19</f>
        <v>73341.75</v>
      </c>
      <c r="E59" s="369"/>
      <c r="F59" s="368">
        <f>D59</f>
        <v>73341.75</v>
      </c>
      <c r="G59" s="369"/>
    </row>
    <row r="60" spans="1:7" ht="15" customHeight="1" x14ac:dyDescent="0.2">
      <c r="A60" s="102">
        <f>A51</f>
        <v>3</v>
      </c>
      <c r="B60" s="785" t="str">
        <f>B$7</f>
        <v>Wyposażenie, maszyny i urządzenia</v>
      </c>
      <c r="C60" s="786"/>
      <c r="D60" s="370">
        <f>14466+9563.21+1078601.48+6000+14288.8+82832.92</f>
        <v>1205752.4099999999</v>
      </c>
      <c r="E60" s="371"/>
      <c r="F60" s="371"/>
      <c r="G60" s="372">
        <f>D60</f>
        <v>1205752.4099999999</v>
      </c>
    </row>
    <row r="61" spans="1:7" ht="15" customHeight="1" x14ac:dyDescent="0.2">
      <c r="A61" s="375"/>
      <c r="B61" s="376"/>
      <c r="C61" s="377"/>
      <c r="D61" s="377"/>
      <c r="E61" s="378"/>
      <c r="F61" s="378"/>
      <c r="G61" s="378"/>
    </row>
    <row r="62" spans="1:7" ht="15" customHeight="1" x14ac:dyDescent="0.2">
      <c r="A62" s="792" t="s">
        <v>18</v>
      </c>
      <c r="B62" s="794"/>
      <c r="C62" s="359" t="s">
        <v>11</v>
      </c>
      <c r="D62" s="360" t="str">
        <f>'1-wykaz jedn.'!D8</f>
        <v>000228460</v>
      </c>
      <c r="E62" s="361"/>
      <c r="F62" s="361"/>
      <c r="G62" s="361"/>
    </row>
    <row r="63" spans="1:7" s="12" customFormat="1" ht="14.25" customHeight="1" x14ac:dyDescent="0.2">
      <c r="A63" s="787" t="str">
        <f>'1-wykaz jedn.'!B8</f>
        <v>7.I  Liceum Ogólnokształcące im. Stefana Żeromskiego w Opocznie</v>
      </c>
      <c r="B63" s="789"/>
      <c r="C63" s="787" t="str">
        <f>'1-wykaz jedn.'!C8</f>
        <v>ul. Żeromskiego 3, 26-300 Opoczno</v>
      </c>
      <c r="D63" s="789"/>
      <c r="E63" s="362"/>
      <c r="F63" s="362"/>
      <c r="G63" s="362"/>
    </row>
    <row r="64" spans="1:7" s="12" customFormat="1" ht="15" customHeight="1" x14ac:dyDescent="0.2">
      <c r="A64" s="792" t="s">
        <v>12</v>
      </c>
      <c r="B64" s="793"/>
      <c r="C64" s="793"/>
      <c r="D64" s="794"/>
      <c r="E64" s="363"/>
      <c r="F64" s="363"/>
      <c r="G64" s="363"/>
    </row>
    <row r="65" spans="1:7" s="12" customFormat="1" ht="15" customHeight="1" x14ac:dyDescent="0.2">
      <c r="A65" s="787" t="str">
        <f>'1-wykaz jedn.'!F8</f>
        <v>ul. Żeromskiego 3, 26-300 Opoczno</v>
      </c>
      <c r="B65" s="788"/>
      <c r="C65" s="788"/>
      <c r="D65" s="789"/>
      <c r="E65" s="362"/>
      <c r="F65" s="362"/>
      <c r="G65" s="362"/>
    </row>
    <row r="66" spans="1:7" s="12" customFormat="1" ht="15" customHeight="1" x14ac:dyDescent="0.2">
      <c r="A66" s="364" t="s">
        <v>8</v>
      </c>
      <c r="B66" s="790" t="s">
        <v>0</v>
      </c>
      <c r="C66" s="791"/>
      <c r="D66" s="381" t="s">
        <v>1</v>
      </c>
      <c r="E66" s="366"/>
      <c r="F66" s="366"/>
      <c r="G66" s="366"/>
    </row>
    <row r="67" spans="1:7" s="12" customFormat="1" ht="15" customHeight="1" x14ac:dyDescent="0.2">
      <c r="A67" s="100">
        <f>A58</f>
        <v>1</v>
      </c>
      <c r="B67" s="785" t="str">
        <f>B$5</f>
        <v xml:space="preserve">Budynki </v>
      </c>
      <c r="C67" s="786"/>
      <c r="D67" s="370">
        <f>SUM('2-Budynki'!L43:L44)</f>
        <v>13885700</v>
      </c>
      <c r="E67" s="368">
        <f>D67</f>
        <v>13885700</v>
      </c>
      <c r="F67" s="369"/>
      <c r="G67" s="369"/>
    </row>
    <row r="68" spans="1:7" s="12" customFormat="1" ht="15" customHeight="1" x14ac:dyDescent="0.2">
      <c r="A68" s="100">
        <f>A59</f>
        <v>2</v>
      </c>
      <c r="B68" s="785" t="str">
        <f>B$6</f>
        <v>Budowle</v>
      </c>
      <c r="C68" s="786"/>
      <c r="D68" s="370">
        <f>'4-Budowle'!G25</f>
        <v>2043223.01</v>
      </c>
      <c r="E68" s="369"/>
      <c r="F68" s="368">
        <f>D68</f>
        <v>2043223.01</v>
      </c>
      <c r="G68" s="369"/>
    </row>
    <row r="69" spans="1:7" s="12" customFormat="1" ht="15" customHeight="1" x14ac:dyDescent="0.2">
      <c r="A69" s="100">
        <f>A60</f>
        <v>3</v>
      </c>
      <c r="B69" s="785" t="str">
        <f>B$7</f>
        <v>Wyposażenie, maszyny i urządzenia</v>
      </c>
      <c r="C69" s="786"/>
      <c r="D69" s="370">
        <f>4550+14243.44+109089.96+1340794.75</f>
        <v>1468678.15</v>
      </c>
      <c r="E69" s="371"/>
      <c r="F69" s="371"/>
      <c r="G69" s="372">
        <f>D69</f>
        <v>1468678.15</v>
      </c>
    </row>
    <row r="70" spans="1:7" ht="15" customHeight="1" x14ac:dyDescent="0.2">
      <c r="A70" s="375"/>
      <c r="B70" s="376"/>
      <c r="C70" s="377"/>
      <c r="D70" s="377"/>
      <c r="E70" s="378"/>
      <c r="F70" s="378"/>
      <c r="G70" s="378"/>
    </row>
    <row r="71" spans="1:7" ht="15" customHeight="1" x14ac:dyDescent="0.2">
      <c r="A71" s="792" t="s">
        <v>18</v>
      </c>
      <c r="B71" s="794"/>
      <c r="C71" s="359" t="s">
        <v>11</v>
      </c>
      <c r="D71" s="360" t="str">
        <f>'1-wykaz jedn.'!D9</f>
        <v>000184359</v>
      </c>
      <c r="E71" s="361"/>
      <c r="F71" s="361"/>
      <c r="G71" s="361"/>
    </row>
    <row r="72" spans="1:7" s="12" customFormat="1" ht="15" customHeight="1" x14ac:dyDescent="0.2">
      <c r="A72" s="787" t="str">
        <f>'1-wykaz jedn.'!B9</f>
        <v>8. Zespół Szkół Powiatowych im. Stanisława Staszica</v>
      </c>
      <c r="B72" s="789"/>
      <c r="C72" s="787" t="str">
        <f>'1-wykaz jedn.'!C9</f>
        <v>ul. Kossaka 1 A, 26-300 Opoczno</v>
      </c>
      <c r="D72" s="789"/>
      <c r="E72" s="362"/>
      <c r="F72" s="362"/>
      <c r="G72" s="362"/>
    </row>
    <row r="73" spans="1:7" s="12" customFormat="1" ht="15" customHeight="1" x14ac:dyDescent="0.2">
      <c r="A73" s="792" t="s">
        <v>12</v>
      </c>
      <c r="B73" s="793"/>
      <c r="C73" s="793"/>
      <c r="D73" s="794"/>
      <c r="E73" s="363"/>
      <c r="F73" s="363"/>
      <c r="G73" s="363"/>
    </row>
    <row r="74" spans="1:7" s="12" customFormat="1" ht="15" customHeight="1" x14ac:dyDescent="0.2">
      <c r="A74" s="787" t="str">
        <f>'1-wykaz jedn.'!F9</f>
        <v>ul. Kossaka 1 A, 26-300 Opoczno</v>
      </c>
      <c r="B74" s="788"/>
      <c r="C74" s="788"/>
      <c r="D74" s="789"/>
      <c r="E74" s="362"/>
      <c r="F74" s="362"/>
      <c r="G74" s="362"/>
    </row>
    <row r="75" spans="1:7" s="12" customFormat="1" ht="15" customHeight="1" x14ac:dyDescent="0.2">
      <c r="A75" s="364" t="s">
        <v>8</v>
      </c>
      <c r="B75" s="790" t="s">
        <v>0</v>
      </c>
      <c r="C75" s="791"/>
      <c r="D75" s="382" t="s">
        <v>1</v>
      </c>
      <c r="E75" s="366"/>
      <c r="F75" s="366"/>
      <c r="G75" s="366"/>
    </row>
    <row r="76" spans="1:7" s="12" customFormat="1" ht="15" customHeight="1" x14ac:dyDescent="0.2">
      <c r="A76" s="100">
        <f>A67</f>
        <v>1</v>
      </c>
      <c r="B76" s="785" t="str">
        <f>B$5</f>
        <v xml:space="preserve">Budynki </v>
      </c>
      <c r="C76" s="786"/>
      <c r="D76" s="370">
        <f>SUM('2-Budynki'!L46:L46)</f>
        <v>18480506</v>
      </c>
      <c r="E76" s="368">
        <f>D76</f>
        <v>18480506</v>
      </c>
      <c r="F76" s="369"/>
      <c r="G76" s="369"/>
    </row>
    <row r="77" spans="1:7" s="12" customFormat="1" ht="15" customHeight="1" x14ac:dyDescent="0.2">
      <c r="A77" s="100">
        <f>A68</f>
        <v>2</v>
      </c>
      <c r="B77" s="785" t="str">
        <f>B$6</f>
        <v>Budowle</v>
      </c>
      <c r="C77" s="786"/>
      <c r="D77" s="370">
        <f>'4-Budowle'!G32</f>
        <v>1823180.69</v>
      </c>
      <c r="E77" s="369"/>
      <c r="F77" s="368">
        <f>D77</f>
        <v>1823180.69</v>
      </c>
      <c r="G77" s="369"/>
    </row>
    <row r="78" spans="1:7" s="12" customFormat="1" ht="15" customHeight="1" x14ac:dyDescent="0.2">
      <c r="A78" s="100">
        <f>A69</f>
        <v>3</v>
      </c>
      <c r="B78" s="785" t="str">
        <f>B$7</f>
        <v>Wyposażenie, maszyny i urządzenia</v>
      </c>
      <c r="C78" s="786"/>
      <c r="D78" s="370">
        <f>13980+43860+1994339.59</f>
        <v>2052179.59</v>
      </c>
      <c r="E78" s="371"/>
      <c r="F78" s="371"/>
      <c r="G78" s="372">
        <f>D78</f>
        <v>2052179.59</v>
      </c>
    </row>
    <row r="79" spans="1:7" ht="15" customHeight="1" x14ac:dyDescent="0.2">
      <c r="A79" s="375"/>
      <c r="B79" s="376"/>
      <c r="C79" s="377"/>
      <c r="D79" s="377"/>
      <c r="E79" s="378"/>
      <c r="F79" s="378"/>
      <c r="G79" s="378"/>
    </row>
    <row r="80" spans="1:7" ht="15" customHeight="1" x14ac:dyDescent="0.2">
      <c r="A80" s="792" t="s">
        <v>18</v>
      </c>
      <c r="B80" s="794"/>
      <c r="C80" s="359" t="s">
        <v>11</v>
      </c>
      <c r="D80" s="360" t="str">
        <f>'1-wykaz jedn.'!D10</f>
        <v>000028501</v>
      </c>
      <c r="E80" s="361"/>
      <c r="F80" s="361"/>
      <c r="G80" s="361"/>
    </row>
    <row r="81" spans="1:7" s="12" customFormat="1" ht="15" customHeight="1" x14ac:dyDescent="0.2">
      <c r="A81" s="787" t="str">
        <f>'1-wykaz jedn.'!B10</f>
        <v>9. Zespół Szkół Powiatowych w Drzewicy</v>
      </c>
      <c r="B81" s="789"/>
      <c r="C81" s="787" t="str">
        <f>'1-wykaz jedn.'!C10</f>
        <v>ul. Staszica 5, 26-340 Drzewica</v>
      </c>
      <c r="D81" s="789"/>
      <c r="E81" s="362"/>
      <c r="F81" s="362"/>
      <c r="G81" s="362"/>
    </row>
    <row r="82" spans="1:7" s="12" customFormat="1" ht="15" customHeight="1" x14ac:dyDescent="0.2">
      <c r="A82" s="792" t="s">
        <v>12</v>
      </c>
      <c r="B82" s="793"/>
      <c r="C82" s="793"/>
      <c r="D82" s="794"/>
      <c r="E82" s="363"/>
      <c r="F82" s="363"/>
      <c r="G82" s="363"/>
    </row>
    <row r="83" spans="1:7" s="12" customFormat="1" ht="15" customHeight="1" x14ac:dyDescent="0.2">
      <c r="A83" s="787" t="str">
        <f>'1-wykaz jedn.'!F10</f>
        <v>ul. Staszica 5, 26-340 Drzewica</v>
      </c>
      <c r="B83" s="788"/>
      <c r="C83" s="788"/>
      <c r="D83" s="789"/>
      <c r="E83" s="362"/>
      <c r="F83" s="362"/>
      <c r="G83" s="362"/>
    </row>
    <row r="84" spans="1:7" s="12" customFormat="1" ht="15" customHeight="1" x14ac:dyDescent="0.2">
      <c r="A84" s="364" t="s">
        <v>8</v>
      </c>
      <c r="B84" s="790" t="s">
        <v>0</v>
      </c>
      <c r="C84" s="791"/>
      <c r="D84" s="365" t="s">
        <v>1</v>
      </c>
      <c r="E84" s="366"/>
      <c r="F84" s="366"/>
      <c r="G84" s="366"/>
    </row>
    <row r="85" spans="1:7" s="12" customFormat="1" ht="15" customHeight="1" x14ac:dyDescent="0.2">
      <c r="A85" s="112">
        <f>A76</f>
        <v>1</v>
      </c>
      <c r="B85" s="795" t="str">
        <f>B$5</f>
        <v xml:space="preserve">Budynki </v>
      </c>
      <c r="C85" s="796"/>
      <c r="D85" s="370">
        <f>SUM('2-Budynki'!L48)</f>
        <v>3749438</v>
      </c>
      <c r="E85" s="368">
        <f>D85</f>
        <v>3749438</v>
      </c>
      <c r="F85" s="369"/>
      <c r="G85" s="369"/>
    </row>
    <row r="86" spans="1:7" s="12" customFormat="1" ht="15" customHeight="1" x14ac:dyDescent="0.2">
      <c r="A86" s="112">
        <f>A77</f>
        <v>2</v>
      </c>
      <c r="B86" s="795" t="str">
        <f>B$6</f>
        <v>Budowle</v>
      </c>
      <c r="C86" s="796"/>
      <c r="D86" s="370">
        <f>'4-Budowle'!G34</f>
        <v>4003.65</v>
      </c>
      <c r="E86" s="369"/>
      <c r="F86" s="369">
        <f>D86</f>
        <v>4003.65</v>
      </c>
      <c r="G86" s="369"/>
    </row>
    <row r="87" spans="1:7" s="12" customFormat="1" ht="15" customHeight="1" x14ac:dyDescent="0.2">
      <c r="A87" s="112">
        <f>A78</f>
        <v>3</v>
      </c>
      <c r="B87" s="795" t="str">
        <f>B$7</f>
        <v>Wyposażenie, maszyny i urządzenia</v>
      </c>
      <c r="C87" s="796"/>
      <c r="D87" s="370">
        <f>12324+9800+9999.6+558725.94</f>
        <v>590849.53999999992</v>
      </c>
      <c r="E87" s="371"/>
      <c r="F87" s="371"/>
      <c r="G87" s="372">
        <f>D87</f>
        <v>590849.53999999992</v>
      </c>
    </row>
    <row r="88" spans="1:7" s="12" customFormat="1" ht="15" customHeight="1" x14ac:dyDescent="0.2">
      <c r="A88" s="375"/>
      <c r="B88" s="376"/>
      <c r="C88" s="377"/>
      <c r="D88" s="378"/>
      <c r="E88" s="378"/>
      <c r="F88" s="378"/>
      <c r="G88" s="378"/>
    </row>
    <row r="89" spans="1:7" ht="15" customHeight="1" x14ac:dyDescent="0.2">
      <c r="A89" s="792" t="s">
        <v>18</v>
      </c>
      <c r="B89" s="794"/>
      <c r="C89" s="359" t="s">
        <v>11</v>
      </c>
      <c r="D89" s="395">
        <f>'1-wykaz jedn.'!D11</f>
        <v>368022255</v>
      </c>
      <c r="E89" s="361"/>
      <c r="F89" s="361"/>
      <c r="G89" s="361"/>
    </row>
    <row r="90" spans="1:7" s="12" customFormat="1" ht="31.5" customHeight="1" x14ac:dyDescent="0.2">
      <c r="A90" s="787" t="str">
        <f>'1-wykaz jedn.'!B11</f>
        <v>10. Powatowe Centrum Kształcenia Zawodowego i Ustawicznego w Mroczkowie Gościnnym</v>
      </c>
      <c r="B90" s="789"/>
      <c r="C90" s="787" t="str">
        <f>'1-wykaz jedn.'!C11</f>
        <v>Mroczków Gościnny 8, 26-300 Opoczno</v>
      </c>
      <c r="D90" s="789"/>
      <c r="E90" s="362"/>
      <c r="F90" s="362"/>
      <c r="G90" s="362"/>
    </row>
    <row r="91" spans="1:7" s="12" customFormat="1" ht="15" customHeight="1" x14ac:dyDescent="0.2">
      <c r="A91" s="792" t="s">
        <v>12</v>
      </c>
      <c r="B91" s="793"/>
      <c r="C91" s="793"/>
      <c r="D91" s="794"/>
      <c r="E91" s="363"/>
      <c r="F91" s="363"/>
      <c r="G91" s="363"/>
    </row>
    <row r="92" spans="1:7" s="12" customFormat="1" ht="15" customHeight="1" x14ac:dyDescent="0.2">
      <c r="A92" s="787" t="str">
        <f>'1-wykaz jedn.'!F11</f>
        <v>Mroczków Gościnny 8, 26-300 Opoczno</v>
      </c>
      <c r="B92" s="788"/>
      <c r="C92" s="788"/>
      <c r="D92" s="789"/>
      <c r="E92" s="362"/>
      <c r="F92" s="362"/>
      <c r="G92" s="362"/>
    </row>
    <row r="93" spans="1:7" s="12" customFormat="1" ht="15" customHeight="1" x14ac:dyDescent="0.2">
      <c r="A93" s="364" t="s">
        <v>8</v>
      </c>
      <c r="B93" s="790" t="s">
        <v>0</v>
      </c>
      <c r="C93" s="791"/>
      <c r="D93" s="382" t="s">
        <v>1</v>
      </c>
      <c r="E93" s="366"/>
      <c r="F93" s="366"/>
      <c r="G93" s="366"/>
    </row>
    <row r="94" spans="1:7" s="12" customFormat="1" ht="15" customHeight="1" x14ac:dyDescent="0.2">
      <c r="A94" s="100">
        <f>A85</f>
        <v>1</v>
      </c>
      <c r="B94" s="785" t="str">
        <f>B$5</f>
        <v xml:space="preserve">Budynki </v>
      </c>
      <c r="C94" s="786"/>
      <c r="D94" s="370">
        <f>SUM('2-Budynki'!L50:L52)</f>
        <v>6542233.3100000005</v>
      </c>
      <c r="E94" s="368">
        <f>D94</f>
        <v>6542233.3100000005</v>
      </c>
      <c r="F94" s="369"/>
      <c r="G94" s="369"/>
    </row>
    <row r="95" spans="1:7" s="12" customFormat="1" ht="15" customHeight="1" x14ac:dyDescent="0.2">
      <c r="A95" s="100">
        <f>A86</f>
        <v>2</v>
      </c>
      <c r="B95" s="785" t="str">
        <f>B$6</f>
        <v>Budowle</v>
      </c>
      <c r="C95" s="786"/>
      <c r="D95" s="370">
        <f>'4-Budowle'!G35</f>
        <v>718858.41</v>
      </c>
      <c r="E95" s="369"/>
      <c r="F95" s="368">
        <f>D95</f>
        <v>718858.41</v>
      </c>
      <c r="G95" s="369"/>
    </row>
    <row r="96" spans="1:7" s="12" customFormat="1" ht="15" customHeight="1" x14ac:dyDescent="0.2">
      <c r="A96" s="100">
        <f>A87</f>
        <v>3</v>
      </c>
      <c r="B96" s="785" t="str">
        <f>B$7</f>
        <v>Wyposażenie, maszyny i urządzenia</v>
      </c>
      <c r="C96" s="786"/>
      <c r="D96" s="370">
        <f>625154.75+(58973.1+46406.73+33520.29+30307.66+31903.3+28712.94+23203.37+31319.37+33033.35+36017.07+39975.64+35706.67+32514.4+27623.66+31178.7+29833.32+925+22140+10455+31365+67650+12300+15375+38438+27675+29213+38438+15375+24600)</f>
        <v>1509333.3199999998</v>
      </c>
      <c r="E96" s="371"/>
      <c r="F96" s="371"/>
      <c r="G96" s="372">
        <f>D96</f>
        <v>1509333.3199999998</v>
      </c>
    </row>
    <row r="97" spans="1:7" ht="15" customHeight="1" x14ac:dyDescent="0.2">
      <c r="A97" s="375"/>
      <c r="B97" s="376"/>
      <c r="C97" s="377"/>
      <c r="D97" s="377"/>
      <c r="E97" s="378"/>
      <c r="F97" s="378"/>
      <c r="G97" s="378"/>
    </row>
    <row r="98" spans="1:7" ht="15" customHeight="1" x14ac:dyDescent="0.2">
      <c r="A98" s="792" t="s">
        <v>18</v>
      </c>
      <c r="B98" s="794"/>
      <c r="C98" s="359" t="s">
        <v>11</v>
      </c>
      <c r="D98" s="394">
        <v>365115007</v>
      </c>
      <c r="E98" s="361"/>
      <c r="F98" s="361"/>
      <c r="G98" s="361"/>
    </row>
    <row r="99" spans="1:7" s="12" customFormat="1" ht="16.5" customHeight="1" x14ac:dyDescent="0.2">
      <c r="A99" s="787" t="str">
        <f>'1-wykaz jedn.'!B12</f>
        <v>11. Specjalny Ośrodek Szkolno-Wychowawczy "Centrum Edukacji i Rozwoju" w Opocznie</v>
      </c>
      <c r="B99" s="789"/>
      <c r="C99" s="787" t="str">
        <f>'1-wykaz jedn.'!C12</f>
        <v>ul. Piotrkowska 61, 26-300 Opoczno</v>
      </c>
      <c r="D99" s="789"/>
      <c r="E99" s="362"/>
      <c r="F99" s="362"/>
      <c r="G99" s="362"/>
    </row>
    <row r="100" spans="1:7" s="12" customFormat="1" ht="15" customHeight="1" x14ac:dyDescent="0.2">
      <c r="A100" s="792" t="s">
        <v>12</v>
      </c>
      <c r="B100" s="793"/>
      <c r="C100" s="793"/>
      <c r="D100" s="794"/>
      <c r="E100" s="363"/>
      <c r="F100" s="363"/>
      <c r="G100" s="363"/>
    </row>
    <row r="101" spans="1:7" s="12" customFormat="1" ht="15" customHeight="1" x14ac:dyDescent="0.2">
      <c r="A101" s="787" t="str">
        <f>'1-wykaz jedn.'!F12</f>
        <v>ul. Piotrkowska 61, ul. Armii Krajowej 2 26-300 Opoczno</v>
      </c>
      <c r="B101" s="788"/>
      <c r="C101" s="788"/>
      <c r="D101" s="789"/>
      <c r="E101" s="362"/>
      <c r="F101" s="362"/>
      <c r="G101" s="362"/>
    </row>
    <row r="102" spans="1:7" s="12" customFormat="1" ht="15" customHeight="1" x14ac:dyDescent="0.2">
      <c r="A102" s="364" t="s">
        <v>8</v>
      </c>
      <c r="B102" s="790" t="s">
        <v>0</v>
      </c>
      <c r="C102" s="791"/>
      <c r="D102" s="382" t="s">
        <v>1</v>
      </c>
      <c r="E102" s="366"/>
      <c r="F102" s="366"/>
      <c r="G102" s="366"/>
    </row>
    <row r="103" spans="1:7" s="12" customFormat="1" ht="15" customHeight="1" x14ac:dyDescent="0.2">
      <c r="A103" s="100">
        <f>A94</f>
        <v>1</v>
      </c>
      <c r="B103" s="785" t="str">
        <f>B$5</f>
        <v xml:space="preserve">Budynki </v>
      </c>
      <c r="C103" s="786"/>
      <c r="D103" s="370">
        <f>SUM('2-Budynki'!L54:L57)+'2-Budynki'!L58</f>
        <v>10778400</v>
      </c>
      <c r="E103" s="368">
        <f>D103</f>
        <v>10778400</v>
      </c>
      <c r="F103" s="369"/>
      <c r="G103" s="369"/>
    </row>
    <row r="104" spans="1:7" s="12" customFormat="1" ht="15" customHeight="1" x14ac:dyDescent="0.2">
      <c r="A104" s="100">
        <f>A95</f>
        <v>2</v>
      </c>
      <c r="B104" s="785" t="str">
        <f>B$6</f>
        <v>Budowle</v>
      </c>
      <c r="C104" s="786"/>
      <c r="D104" s="370">
        <f>'4-Budowle'!G42</f>
        <v>800083.07</v>
      </c>
      <c r="E104" s="369"/>
      <c r="F104" s="368">
        <f>D104</f>
        <v>800083.07</v>
      </c>
      <c r="G104" s="369"/>
    </row>
    <row r="105" spans="1:7" s="12" customFormat="1" ht="15" customHeight="1" x14ac:dyDescent="0.2">
      <c r="A105" s="100">
        <f>A96</f>
        <v>3</v>
      </c>
      <c r="B105" s="785" t="str">
        <f>B$7</f>
        <v>Wyposażenie, maszyny i urządzenia</v>
      </c>
      <c r="C105" s="786"/>
      <c r="D105" s="370">
        <f>2965.99+12000+693235.25+207683.85+1338049.65</f>
        <v>2253934.7399999998</v>
      </c>
      <c r="E105" s="371"/>
      <c r="F105" s="371"/>
      <c r="G105" s="372">
        <f>D105</f>
        <v>2253934.7399999998</v>
      </c>
    </row>
    <row r="106" spans="1:7" ht="15" customHeight="1" x14ac:dyDescent="0.2">
      <c r="A106" s="375"/>
      <c r="B106" s="376"/>
      <c r="C106" s="377"/>
      <c r="D106" s="377"/>
      <c r="E106" s="378"/>
      <c r="F106" s="378"/>
      <c r="G106" s="378"/>
    </row>
    <row r="107" spans="1:7" ht="15" customHeight="1" x14ac:dyDescent="0.2">
      <c r="A107" s="792" t="s">
        <v>18</v>
      </c>
      <c r="B107" s="794"/>
      <c r="C107" s="359" t="s">
        <v>11</v>
      </c>
      <c r="D107" s="360" t="str">
        <f>'1-wykaz jedn.'!D13</f>
        <v>590715124</v>
      </c>
      <c r="E107" s="361"/>
      <c r="F107" s="361"/>
      <c r="G107" s="361"/>
    </row>
    <row r="108" spans="1:7" s="12" customFormat="1" ht="15" customHeight="1" x14ac:dyDescent="0.2">
      <c r="A108" s="787" t="str">
        <f>'1-wykaz jedn.'!B13</f>
        <v>12. Zespół Szkół Powiatowych w Żarnowie</v>
      </c>
      <c r="B108" s="789"/>
      <c r="C108" s="787" t="str">
        <f>'1-wykaz jedn.'!C13</f>
        <v>ul. 17-go Stycznia 15, 26-330 Żarnów</v>
      </c>
      <c r="D108" s="789"/>
      <c r="E108" s="362"/>
      <c r="F108" s="362"/>
      <c r="G108" s="362"/>
    </row>
    <row r="109" spans="1:7" s="12" customFormat="1" ht="15" customHeight="1" x14ac:dyDescent="0.2">
      <c r="A109" s="792" t="s">
        <v>12</v>
      </c>
      <c r="B109" s="793"/>
      <c r="C109" s="793"/>
      <c r="D109" s="794"/>
      <c r="E109" s="363"/>
      <c r="F109" s="363"/>
      <c r="G109" s="363"/>
    </row>
    <row r="110" spans="1:7" s="12" customFormat="1" ht="15" customHeight="1" x14ac:dyDescent="0.2">
      <c r="A110" s="787" t="str">
        <f>'1-wykaz jedn.'!F13</f>
        <v>ul. 17-go Stycznia 15, 26-330 Żarnów</v>
      </c>
      <c r="B110" s="788"/>
      <c r="C110" s="788"/>
      <c r="D110" s="789"/>
      <c r="E110" s="362"/>
      <c r="F110" s="362"/>
      <c r="G110" s="362"/>
    </row>
    <row r="111" spans="1:7" s="12" customFormat="1" ht="15" customHeight="1" x14ac:dyDescent="0.2">
      <c r="A111" s="364" t="s">
        <v>8</v>
      </c>
      <c r="B111" s="790" t="s">
        <v>0</v>
      </c>
      <c r="C111" s="791"/>
      <c r="D111" s="382" t="s">
        <v>1</v>
      </c>
      <c r="E111" s="366"/>
      <c r="F111" s="366"/>
      <c r="G111" s="366"/>
    </row>
    <row r="112" spans="1:7" s="12" customFormat="1" ht="15" customHeight="1" x14ac:dyDescent="0.2">
      <c r="A112" s="100">
        <f>A103</f>
        <v>1</v>
      </c>
      <c r="B112" s="785" t="str">
        <f>B$5</f>
        <v xml:space="preserve">Budynki </v>
      </c>
      <c r="C112" s="786"/>
      <c r="D112" s="370">
        <v>0</v>
      </c>
      <c r="E112" s="368">
        <f>D112</f>
        <v>0</v>
      </c>
      <c r="F112" s="369"/>
      <c r="G112" s="369"/>
    </row>
    <row r="113" spans="1:7" s="12" customFormat="1" ht="15" customHeight="1" x14ac:dyDescent="0.2">
      <c r="A113" s="100">
        <f>A104</f>
        <v>2</v>
      </c>
      <c r="B113" s="785" t="str">
        <f>B$6</f>
        <v>Budowle</v>
      </c>
      <c r="C113" s="786"/>
      <c r="D113" s="370">
        <f>'4-Budowle'!G49</f>
        <v>1000</v>
      </c>
      <c r="E113" s="369"/>
      <c r="F113" s="368">
        <f>D113</f>
        <v>1000</v>
      </c>
      <c r="G113" s="369"/>
    </row>
    <row r="114" spans="1:7" s="12" customFormat="1" ht="15" customHeight="1" x14ac:dyDescent="0.2">
      <c r="A114" s="100">
        <f>A105</f>
        <v>3</v>
      </c>
      <c r="B114" s="785" t="str">
        <f>B$7</f>
        <v>Wyposażenie, maszyny i urządzenia</v>
      </c>
      <c r="C114" s="786"/>
      <c r="D114" s="370">
        <f>8000+15250</f>
        <v>23250</v>
      </c>
      <c r="E114" s="371"/>
      <c r="F114" s="371"/>
      <c r="G114" s="372">
        <f>D114</f>
        <v>23250</v>
      </c>
    </row>
    <row r="115" spans="1:7" ht="15" customHeight="1" x14ac:dyDescent="0.2">
      <c r="A115" s="776" t="s">
        <v>18</v>
      </c>
      <c r="B115" s="776"/>
      <c r="C115" s="383" t="s">
        <v>11</v>
      </c>
      <c r="D115" s="384" t="s">
        <v>240</v>
      </c>
      <c r="E115" s="378"/>
      <c r="F115" s="378"/>
      <c r="G115" s="378"/>
    </row>
    <row r="116" spans="1:7" ht="15" customHeight="1" x14ac:dyDescent="0.2">
      <c r="A116" s="783" t="s">
        <v>336</v>
      </c>
      <c r="B116" s="784"/>
      <c r="C116" s="385" t="s">
        <v>136</v>
      </c>
      <c r="D116" s="386"/>
      <c r="E116" s="378"/>
      <c r="F116" s="378"/>
      <c r="G116" s="378"/>
    </row>
    <row r="117" spans="1:7" ht="15" customHeight="1" x14ac:dyDescent="0.2">
      <c r="A117" s="779" t="s">
        <v>137</v>
      </c>
      <c r="B117" s="780"/>
      <c r="C117" s="780"/>
      <c r="D117" s="781"/>
      <c r="E117" s="378"/>
      <c r="F117" s="378"/>
      <c r="G117" s="378"/>
    </row>
    <row r="118" spans="1:7" ht="15" customHeight="1" x14ac:dyDescent="0.2">
      <c r="A118" s="782" t="s">
        <v>136</v>
      </c>
      <c r="B118" s="782"/>
      <c r="C118" s="386"/>
      <c r="D118" s="386"/>
      <c r="E118" s="378"/>
      <c r="F118" s="378"/>
      <c r="G118" s="378"/>
    </row>
    <row r="119" spans="1:7" ht="15" customHeight="1" x14ac:dyDescent="0.2">
      <c r="A119" s="387" t="s">
        <v>8</v>
      </c>
      <c r="B119" s="774" t="s">
        <v>0</v>
      </c>
      <c r="C119" s="774"/>
      <c r="D119" s="384" t="s">
        <v>1</v>
      </c>
      <c r="E119" s="378"/>
      <c r="F119" s="378"/>
      <c r="G119" s="378"/>
    </row>
    <row r="120" spans="1:7" ht="15" customHeight="1" x14ac:dyDescent="0.2">
      <c r="A120" s="388">
        <v>1</v>
      </c>
      <c r="B120" s="775" t="s">
        <v>76</v>
      </c>
      <c r="C120" s="775"/>
      <c r="D120" s="356">
        <f>SUM('2-Budynki'!L64:L68)</f>
        <v>7867469.4100000011</v>
      </c>
      <c r="E120" s="389">
        <f>D120</f>
        <v>7867469.4100000011</v>
      </c>
      <c r="F120" s="378"/>
      <c r="G120" s="378"/>
    </row>
    <row r="121" spans="1:7" ht="15" customHeight="1" x14ac:dyDescent="0.2">
      <c r="A121" s="388">
        <v>2</v>
      </c>
      <c r="B121" s="775" t="s">
        <v>49</v>
      </c>
      <c r="C121" s="775"/>
      <c r="D121" s="390">
        <f>'4-Budowle'!G52</f>
        <v>929224.19000000006</v>
      </c>
      <c r="E121" s="378"/>
      <c r="F121" s="389">
        <f>D121</f>
        <v>929224.19000000006</v>
      </c>
      <c r="G121" s="378"/>
    </row>
    <row r="122" spans="1:7" ht="15" customHeight="1" x14ac:dyDescent="0.2">
      <c r="A122" s="388">
        <v>3</v>
      </c>
      <c r="B122" s="775" t="s">
        <v>78</v>
      </c>
      <c r="C122" s="775"/>
      <c r="D122" s="379">
        <f>6741+17659.38+232554.67+469505.45</f>
        <v>726460.5</v>
      </c>
      <c r="E122" s="378"/>
      <c r="F122" s="378"/>
      <c r="G122" s="389">
        <f>D122</f>
        <v>726460.5</v>
      </c>
    </row>
    <row r="123" spans="1:7" ht="15" customHeight="1" x14ac:dyDescent="0.2">
      <c r="A123" s="776" t="s">
        <v>18</v>
      </c>
      <c r="B123" s="776"/>
      <c r="C123" s="383" t="s">
        <v>11</v>
      </c>
      <c r="D123" s="455">
        <f>'1-wykaz jedn.'!D15</f>
        <v>384416958</v>
      </c>
      <c r="E123" s="378"/>
      <c r="F123" s="378"/>
      <c r="G123" s="378"/>
    </row>
    <row r="124" spans="1:7" ht="15" customHeight="1" x14ac:dyDescent="0.2">
      <c r="A124" s="783" t="str">
        <f>'1-wykaz jedn.'!B15</f>
        <v>14. Powiatowa Placówka Opiekuńczo-Wychowawcza "Przystań" w Żarnowie</v>
      </c>
      <c r="B124" s="784"/>
      <c r="C124" s="385" t="str">
        <f>'1-wykaz jedn.'!C15</f>
        <v>ul. Cicha 1a 26-330 Żarnów</v>
      </c>
      <c r="D124" s="386"/>
      <c r="E124" s="378"/>
      <c r="F124" s="378"/>
      <c r="G124" s="378"/>
    </row>
    <row r="125" spans="1:7" ht="15" customHeight="1" x14ac:dyDescent="0.2">
      <c r="A125" s="779" t="s">
        <v>137</v>
      </c>
      <c r="B125" s="780"/>
      <c r="C125" s="780"/>
      <c r="D125" s="781"/>
      <c r="E125" s="378"/>
      <c r="F125" s="378"/>
      <c r="G125" s="378"/>
    </row>
    <row r="126" spans="1:7" ht="15" customHeight="1" x14ac:dyDescent="0.2">
      <c r="A126" s="782" t="str">
        <f>'1-wykaz jedn.'!F15</f>
        <v>ul. Cicha 1a 26-330 Żarnów</v>
      </c>
      <c r="B126" s="782"/>
      <c r="C126" s="386"/>
      <c r="D126" s="386"/>
      <c r="E126" s="378"/>
      <c r="F126" s="378"/>
      <c r="G126" s="378"/>
    </row>
    <row r="127" spans="1:7" ht="15" customHeight="1" x14ac:dyDescent="0.2">
      <c r="A127" s="387" t="s">
        <v>8</v>
      </c>
      <c r="B127" s="774" t="s">
        <v>0</v>
      </c>
      <c r="C127" s="774"/>
      <c r="D127" s="384" t="s">
        <v>1</v>
      </c>
      <c r="E127" s="378"/>
      <c r="F127" s="378"/>
      <c r="G127" s="378"/>
    </row>
    <row r="128" spans="1:7" ht="15" customHeight="1" x14ac:dyDescent="0.2">
      <c r="A128" s="388">
        <v>1</v>
      </c>
      <c r="B128" s="775" t="s">
        <v>76</v>
      </c>
      <c r="C128" s="775"/>
      <c r="D128" s="356">
        <f>'2-Budynki'!L70</f>
        <v>1553492.29</v>
      </c>
      <c r="E128" s="389">
        <f>D128</f>
        <v>1553492.29</v>
      </c>
      <c r="F128" s="378"/>
      <c r="G128" s="378"/>
    </row>
    <row r="129" spans="1:33" ht="15" customHeight="1" x14ac:dyDescent="0.2">
      <c r="A129" s="388">
        <v>2</v>
      </c>
      <c r="B129" s="775" t="s">
        <v>49</v>
      </c>
      <c r="C129" s="775"/>
      <c r="D129" s="390">
        <f>'4-Budowle'!G60</f>
        <v>0</v>
      </c>
      <c r="E129" s="378"/>
      <c r="F129" s="389">
        <f>D129</f>
        <v>0</v>
      </c>
      <c r="G129" s="378"/>
    </row>
    <row r="130" spans="1:33" ht="15" customHeight="1" x14ac:dyDescent="0.2">
      <c r="A130" s="388">
        <v>3</v>
      </c>
      <c r="B130" s="775" t="s">
        <v>78</v>
      </c>
      <c r="C130" s="775"/>
      <c r="D130" s="379">
        <v>14977.23</v>
      </c>
      <c r="E130" s="378"/>
      <c r="F130" s="378"/>
      <c r="G130" s="389">
        <f>D130</f>
        <v>14977.23</v>
      </c>
    </row>
    <row r="131" spans="1:33" ht="15" customHeight="1" x14ac:dyDescent="0.2">
      <c r="A131" s="776" t="s">
        <v>18</v>
      </c>
      <c r="B131" s="776"/>
      <c r="C131" s="383" t="s">
        <v>11</v>
      </c>
      <c r="D131" s="455">
        <f>'1-wykaz jedn.'!D16</f>
        <v>385045866</v>
      </c>
      <c r="E131" s="378"/>
      <c r="F131" s="378"/>
      <c r="G131" s="378"/>
    </row>
    <row r="132" spans="1:33" ht="30" customHeight="1" x14ac:dyDescent="0.2">
      <c r="A132" s="777" t="str">
        <f>'1-wykaz jedn.'!B16</f>
        <v>15. Powiatowa Placówka Opiekuńczo-Wychowawcza "Pałacyk" w Mroczkowie Gościnnym</v>
      </c>
      <c r="B132" s="778"/>
      <c r="C132" s="385" t="str">
        <f>'1-wykaz jedn.'!C16</f>
        <v>Mroczków Gościnnny 1, 26-300 Opoczno</v>
      </c>
      <c r="D132" s="386"/>
      <c r="E132" s="378"/>
      <c r="F132" s="378"/>
      <c r="G132" s="378"/>
    </row>
    <row r="133" spans="1:33" ht="15" customHeight="1" x14ac:dyDescent="0.2">
      <c r="A133" s="779" t="s">
        <v>137</v>
      </c>
      <c r="B133" s="780"/>
      <c r="C133" s="780"/>
      <c r="D133" s="781"/>
      <c r="E133" s="378"/>
      <c r="F133" s="378"/>
      <c r="G133" s="378"/>
    </row>
    <row r="134" spans="1:33" ht="15" customHeight="1" x14ac:dyDescent="0.2">
      <c r="A134" s="782" t="str">
        <f>'1-wykaz jedn.'!F16</f>
        <v>Mroczków Gościnnny 1, 26-300 Opoczno</v>
      </c>
      <c r="B134" s="782"/>
      <c r="C134" s="386"/>
      <c r="D134" s="386"/>
      <c r="E134" s="378"/>
      <c r="F134" s="378"/>
      <c r="G134" s="378"/>
    </row>
    <row r="135" spans="1:33" ht="15" customHeight="1" x14ac:dyDescent="0.2">
      <c r="A135" s="387" t="s">
        <v>8</v>
      </c>
      <c r="B135" s="774" t="s">
        <v>0</v>
      </c>
      <c r="C135" s="774"/>
      <c r="D135" s="384" t="s">
        <v>1</v>
      </c>
      <c r="E135" s="378"/>
      <c r="F135" s="378"/>
      <c r="G135" s="378"/>
    </row>
    <row r="136" spans="1:33" ht="15" customHeight="1" x14ac:dyDescent="0.2">
      <c r="A136" s="388">
        <v>1</v>
      </c>
      <c r="B136" s="775" t="s">
        <v>76</v>
      </c>
      <c r="C136" s="775"/>
      <c r="D136" s="356">
        <f>'2-Budynki'!L72</f>
        <v>2664789.73</v>
      </c>
      <c r="E136" s="389">
        <f>D136</f>
        <v>2664789.73</v>
      </c>
      <c r="F136" s="378"/>
      <c r="G136" s="378"/>
    </row>
    <row r="137" spans="1:33" ht="15" customHeight="1" x14ac:dyDescent="0.2">
      <c r="A137" s="388">
        <v>2</v>
      </c>
      <c r="B137" s="775" t="s">
        <v>49</v>
      </c>
      <c r="C137" s="775"/>
      <c r="D137" s="390">
        <f>'4-Budowle'!G68</f>
        <v>0</v>
      </c>
      <c r="E137" s="378"/>
      <c r="F137" s="389">
        <f>D137</f>
        <v>0</v>
      </c>
      <c r="G137" s="378"/>
    </row>
    <row r="138" spans="1:33" ht="15" customHeight="1" x14ac:dyDescent="0.2">
      <c r="A138" s="388">
        <v>3</v>
      </c>
      <c r="B138" s="775" t="s">
        <v>78</v>
      </c>
      <c r="C138" s="775"/>
      <c r="D138" s="429">
        <f>12000+197600</f>
        <v>209600</v>
      </c>
      <c r="E138" s="378"/>
      <c r="F138" s="378"/>
      <c r="G138" s="389">
        <f>D138</f>
        <v>209600</v>
      </c>
    </row>
    <row r="139" spans="1:33" ht="15" customHeight="1" x14ac:dyDescent="0.2">
      <c r="A139" s="426"/>
      <c r="B139" s="427"/>
      <c r="C139" s="427"/>
      <c r="D139" s="428"/>
      <c r="E139" s="378"/>
      <c r="F139" s="378"/>
      <c r="G139" s="389"/>
    </row>
    <row r="140" spans="1:33" ht="15" customHeight="1" x14ac:dyDescent="0.2">
      <c r="A140" s="426"/>
      <c r="B140" s="427"/>
      <c r="C140" s="427"/>
      <c r="D140" s="428"/>
      <c r="E140" s="378"/>
      <c r="F140" s="378"/>
      <c r="G140" s="389"/>
    </row>
    <row r="141" spans="1:33" ht="15" customHeight="1" x14ac:dyDescent="0.2">
      <c r="R141" s="391"/>
      <c r="S141" s="391"/>
      <c r="T141" s="391"/>
      <c r="U141" s="391"/>
      <c r="V141" s="391"/>
      <c r="W141" s="391"/>
      <c r="X141" s="391"/>
      <c r="Y141" s="391"/>
      <c r="Z141" s="391"/>
      <c r="AA141" s="391"/>
      <c r="AB141" s="391"/>
      <c r="AC141" s="391"/>
      <c r="AD141" s="391"/>
      <c r="AE141" s="391"/>
      <c r="AF141" s="391"/>
      <c r="AG141" s="391"/>
    </row>
    <row r="142" spans="1:33" ht="15" customHeight="1" x14ac:dyDescent="0.2"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</row>
    <row r="143" spans="1:33" ht="15" customHeight="1" x14ac:dyDescent="0.2">
      <c r="R143" s="391"/>
      <c r="S143" s="391"/>
      <c r="T143" s="391"/>
      <c r="U143" s="391"/>
      <c r="V143" s="391"/>
      <c r="W143" s="391"/>
      <c r="X143" s="391"/>
      <c r="Y143" s="391"/>
      <c r="Z143" s="391"/>
      <c r="AA143" s="391"/>
      <c r="AB143" s="391"/>
      <c r="AC143" s="391"/>
      <c r="AD143" s="391"/>
      <c r="AE143" s="391"/>
      <c r="AF143" s="391"/>
      <c r="AG143" s="391"/>
    </row>
    <row r="144" spans="1:33" ht="15" customHeight="1" x14ac:dyDescent="0.2">
      <c r="R144" s="391"/>
      <c r="S144" s="391"/>
      <c r="T144" s="391"/>
      <c r="U144" s="391"/>
      <c r="V144" s="391"/>
      <c r="W144" s="391"/>
      <c r="X144" s="391"/>
      <c r="Y144" s="391"/>
      <c r="Z144" s="391"/>
      <c r="AA144" s="391"/>
      <c r="AB144" s="391"/>
      <c r="AC144" s="391"/>
      <c r="AD144" s="391"/>
      <c r="AE144" s="391"/>
      <c r="AF144" s="391"/>
      <c r="AG144" s="391"/>
    </row>
    <row r="145" spans="18:33" ht="15" customHeight="1" x14ac:dyDescent="0.2">
      <c r="R145" s="391"/>
      <c r="S145" s="391"/>
      <c r="T145" s="391"/>
      <c r="U145" s="391"/>
      <c r="V145" s="391"/>
      <c r="W145" s="391"/>
      <c r="X145" s="391"/>
      <c r="Y145" s="391"/>
      <c r="Z145" s="391"/>
      <c r="AA145" s="391"/>
      <c r="AB145" s="391"/>
      <c r="AC145" s="391"/>
      <c r="AD145" s="391"/>
      <c r="AE145" s="391"/>
      <c r="AF145" s="391"/>
      <c r="AG145" s="391"/>
    </row>
    <row r="146" spans="18:33" ht="15" customHeight="1" x14ac:dyDescent="0.2">
      <c r="R146" s="391"/>
      <c r="S146" s="391"/>
      <c r="T146" s="391"/>
      <c r="U146" s="391"/>
      <c r="V146" s="391"/>
      <c r="W146" s="391"/>
      <c r="X146" s="391"/>
      <c r="Y146" s="391"/>
      <c r="Z146" s="391"/>
      <c r="AA146" s="391"/>
      <c r="AB146" s="391"/>
      <c r="AC146" s="391"/>
      <c r="AD146" s="391"/>
      <c r="AE146" s="391"/>
      <c r="AF146" s="391"/>
      <c r="AG146" s="391"/>
    </row>
    <row r="147" spans="18:33" ht="15" customHeight="1" x14ac:dyDescent="0.2">
      <c r="R147" s="391"/>
      <c r="S147" s="391"/>
      <c r="T147" s="391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1"/>
      <c r="AF147" s="391"/>
      <c r="AG147" s="391"/>
    </row>
    <row r="148" spans="18:33" ht="15" customHeight="1" x14ac:dyDescent="0.2">
      <c r="R148" s="391"/>
      <c r="S148" s="391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</row>
    <row r="149" spans="18:33" ht="15" customHeight="1" x14ac:dyDescent="0.2">
      <c r="R149" s="391"/>
      <c r="S149" s="391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  <c r="AF149" s="391"/>
      <c r="AG149" s="391"/>
    </row>
    <row r="150" spans="18:33" ht="15" customHeight="1" x14ac:dyDescent="0.2">
      <c r="R150" s="391"/>
      <c r="S150" s="391"/>
      <c r="T150" s="391"/>
      <c r="U150" s="391"/>
      <c r="V150" s="391"/>
      <c r="W150" s="391"/>
      <c r="X150" s="391"/>
      <c r="Y150" s="391"/>
      <c r="Z150" s="391"/>
      <c r="AA150" s="391"/>
      <c r="AB150" s="391"/>
      <c r="AC150" s="391"/>
      <c r="AD150" s="391"/>
      <c r="AE150" s="391"/>
      <c r="AF150" s="391"/>
      <c r="AG150" s="391"/>
    </row>
    <row r="151" spans="18:33" ht="15" customHeight="1" x14ac:dyDescent="0.2">
      <c r="R151" s="391"/>
      <c r="S151" s="391"/>
      <c r="T151" s="391"/>
      <c r="U151" s="391"/>
      <c r="V151" s="391"/>
      <c r="W151" s="391"/>
      <c r="X151" s="391"/>
      <c r="Y151" s="391"/>
      <c r="Z151" s="391"/>
      <c r="AA151" s="391"/>
      <c r="AB151" s="391"/>
      <c r="AC151" s="391"/>
      <c r="AD151" s="391"/>
      <c r="AE151" s="391"/>
      <c r="AF151" s="391"/>
      <c r="AG151" s="391"/>
    </row>
    <row r="152" spans="18:33" ht="15" customHeight="1" x14ac:dyDescent="0.2">
      <c r="R152" s="391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  <c r="AF152" s="391"/>
      <c r="AG152" s="391"/>
    </row>
    <row r="153" spans="18:33" ht="15" customHeight="1" x14ac:dyDescent="0.2">
      <c r="R153" s="391"/>
      <c r="S153" s="391"/>
      <c r="T153" s="391"/>
      <c r="U153" s="391"/>
      <c r="V153" s="391"/>
      <c r="W153" s="391"/>
      <c r="X153" s="391"/>
      <c r="Y153" s="391"/>
      <c r="Z153" s="391"/>
      <c r="AA153" s="391"/>
      <c r="AB153" s="391"/>
      <c r="AC153" s="391"/>
      <c r="AD153" s="391"/>
      <c r="AE153" s="391"/>
      <c r="AF153" s="391"/>
      <c r="AG153" s="391"/>
    </row>
    <row r="154" spans="18:33" ht="15" customHeight="1" x14ac:dyDescent="0.2">
      <c r="R154" s="391"/>
      <c r="S154" s="391"/>
      <c r="T154" s="391"/>
      <c r="U154" s="391"/>
      <c r="V154" s="391"/>
      <c r="W154" s="391"/>
      <c r="X154" s="391"/>
      <c r="Y154" s="391"/>
      <c r="Z154" s="391"/>
      <c r="AA154" s="391"/>
      <c r="AB154" s="391"/>
      <c r="AC154" s="391"/>
      <c r="AD154" s="391"/>
      <c r="AE154" s="391"/>
      <c r="AF154" s="391"/>
      <c r="AG154" s="391"/>
    </row>
    <row r="155" spans="18:33" ht="15" customHeight="1" x14ac:dyDescent="0.2">
      <c r="R155" s="391"/>
      <c r="S155" s="391"/>
      <c r="T155" s="391"/>
      <c r="U155" s="391"/>
      <c r="V155" s="391"/>
      <c r="W155" s="391"/>
      <c r="X155" s="391"/>
      <c r="Y155" s="391"/>
      <c r="Z155" s="391"/>
      <c r="AA155" s="391"/>
      <c r="AB155" s="391"/>
      <c r="AC155" s="391"/>
      <c r="AD155" s="391"/>
      <c r="AE155" s="391"/>
      <c r="AF155" s="391"/>
      <c r="AG155" s="391"/>
    </row>
    <row r="156" spans="18:33" ht="15" customHeight="1" x14ac:dyDescent="0.2">
      <c r="R156" s="391"/>
      <c r="S156" s="391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391"/>
      <c r="AD156" s="391"/>
      <c r="AE156" s="391"/>
      <c r="AF156" s="391"/>
      <c r="AG156" s="391"/>
    </row>
    <row r="157" spans="18:33" ht="15" customHeight="1" x14ac:dyDescent="0.2">
      <c r="R157" s="391"/>
      <c r="S157" s="391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  <c r="AF157" s="391"/>
      <c r="AG157" s="391"/>
    </row>
    <row r="158" spans="18:33" ht="15" customHeight="1" x14ac:dyDescent="0.2">
      <c r="R158" s="391"/>
      <c r="S158" s="391"/>
      <c r="T158" s="391"/>
      <c r="U158" s="391"/>
      <c r="V158" s="391"/>
      <c r="W158" s="391"/>
      <c r="X158" s="391"/>
      <c r="Y158" s="391"/>
      <c r="Z158" s="391"/>
      <c r="AA158" s="391"/>
      <c r="AB158" s="391"/>
      <c r="AC158" s="391"/>
      <c r="AD158" s="391"/>
      <c r="AE158" s="391"/>
      <c r="AF158" s="391"/>
      <c r="AG158" s="391"/>
    </row>
    <row r="159" spans="18:33" ht="15" customHeight="1" x14ac:dyDescent="0.2"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</row>
  </sheetData>
  <mergeCells count="133">
    <mergeCell ref="B14:C14"/>
    <mergeCell ref="A53:B53"/>
    <mergeCell ref="B51:C51"/>
    <mergeCell ref="A3:C3"/>
    <mergeCell ref="A12:D12"/>
    <mergeCell ref="A13:D13"/>
    <mergeCell ref="A36:B36"/>
    <mergeCell ref="C36:D36"/>
    <mergeCell ref="B30:C30"/>
    <mergeCell ref="B31:C31"/>
    <mergeCell ref="B32:C32"/>
    <mergeCell ref="B33:C33"/>
    <mergeCell ref="A11:B11"/>
    <mergeCell ref="A10:B10"/>
    <mergeCell ref="C11:D11"/>
    <mergeCell ref="B24:C24"/>
    <mergeCell ref="A27:B27"/>
    <mergeCell ref="C27:D27"/>
    <mergeCell ref="A28:D28"/>
    <mergeCell ref="A29:D29"/>
    <mergeCell ref="B25:C25"/>
    <mergeCell ref="A18:B18"/>
    <mergeCell ref="B17:C17"/>
    <mergeCell ref="B15:C15"/>
    <mergeCell ref="B16:C16"/>
    <mergeCell ref="A21:D21"/>
    <mergeCell ref="B22:C22"/>
    <mergeCell ref="A26:B26"/>
    <mergeCell ref="A35:B35"/>
    <mergeCell ref="B48:C48"/>
    <mergeCell ref="A19:B19"/>
    <mergeCell ref="B49:C49"/>
    <mergeCell ref="B41:C41"/>
    <mergeCell ref="B42:C42"/>
    <mergeCell ref="A37:D37"/>
    <mergeCell ref="A38:D38"/>
    <mergeCell ref="B39:C39"/>
    <mergeCell ref="B40:C40"/>
    <mergeCell ref="C45:D45"/>
    <mergeCell ref="A45:B45"/>
    <mergeCell ref="A44:B44"/>
    <mergeCell ref="A47:D47"/>
    <mergeCell ref="A46:D46"/>
    <mergeCell ref="B23:C23"/>
    <mergeCell ref="C19:D19"/>
    <mergeCell ref="A20:D20"/>
    <mergeCell ref="B50:C50"/>
    <mergeCell ref="A54:B54"/>
    <mergeCell ref="A82:D82"/>
    <mergeCell ref="C63:D63"/>
    <mergeCell ref="B59:C59"/>
    <mergeCell ref="A83:D83"/>
    <mergeCell ref="A90:B90"/>
    <mergeCell ref="C90:D90"/>
    <mergeCell ref="A74:D74"/>
    <mergeCell ref="B75:C75"/>
    <mergeCell ref="B76:C76"/>
    <mergeCell ref="A73:D73"/>
    <mergeCell ref="B77:C77"/>
    <mergeCell ref="A64:D64"/>
    <mergeCell ref="C54:D54"/>
    <mergeCell ref="B58:C58"/>
    <mergeCell ref="A62:B62"/>
    <mergeCell ref="A65:D65"/>
    <mergeCell ref="B66:C66"/>
    <mergeCell ref="B69:C69"/>
    <mergeCell ref="A72:B72"/>
    <mergeCell ref="A55:D55"/>
    <mergeCell ref="A56:D56"/>
    <mergeCell ref="B57:C57"/>
    <mergeCell ref="C81:D81"/>
    <mergeCell ref="A91:D91"/>
    <mergeCell ref="B86:C86"/>
    <mergeCell ref="C72:D72"/>
    <mergeCell ref="A89:B89"/>
    <mergeCell ref="B85:C85"/>
    <mergeCell ref="B94:C94"/>
    <mergeCell ref="B87:C87"/>
    <mergeCell ref="B84:C84"/>
    <mergeCell ref="B67:C67"/>
    <mergeCell ref="A63:B63"/>
    <mergeCell ref="B60:C60"/>
    <mergeCell ref="B78:C78"/>
    <mergeCell ref="B95:C95"/>
    <mergeCell ref="B68:C68"/>
    <mergeCell ref="A117:D117"/>
    <mergeCell ref="A108:B108"/>
    <mergeCell ref="C108:D108"/>
    <mergeCell ref="A109:D109"/>
    <mergeCell ref="A98:B98"/>
    <mergeCell ref="A100:D100"/>
    <mergeCell ref="A107:B107"/>
    <mergeCell ref="B104:C104"/>
    <mergeCell ref="B102:C102"/>
    <mergeCell ref="A101:D101"/>
    <mergeCell ref="C99:D99"/>
    <mergeCell ref="A99:B99"/>
    <mergeCell ref="B96:C96"/>
    <mergeCell ref="A92:D92"/>
    <mergeCell ref="B93:C93"/>
    <mergeCell ref="A80:B80"/>
    <mergeCell ref="A71:B71"/>
    <mergeCell ref="A81:B81"/>
    <mergeCell ref="A118:B118"/>
    <mergeCell ref="B114:C114"/>
    <mergeCell ref="B113:C113"/>
    <mergeCell ref="A116:B116"/>
    <mergeCell ref="A115:B115"/>
    <mergeCell ref="B112:C112"/>
    <mergeCell ref="A110:D110"/>
    <mergeCell ref="B111:C111"/>
    <mergeCell ref="B103:C103"/>
    <mergeCell ref="B105:C105"/>
    <mergeCell ref="B129:C129"/>
    <mergeCell ref="B128:C128"/>
    <mergeCell ref="B127:C127"/>
    <mergeCell ref="A126:B126"/>
    <mergeCell ref="A125:D125"/>
    <mergeCell ref="A124:B124"/>
    <mergeCell ref="A123:B123"/>
    <mergeCell ref="B122:C122"/>
    <mergeCell ref="B119:C119"/>
    <mergeCell ref="B120:C120"/>
    <mergeCell ref="B121:C121"/>
    <mergeCell ref="B135:C135"/>
    <mergeCell ref="B136:C136"/>
    <mergeCell ref="B137:C137"/>
    <mergeCell ref="B138:C138"/>
    <mergeCell ref="A131:B131"/>
    <mergeCell ref="A132:B132"/>
    <mergeCell ref="A133:D133"/>
    <mergeCell ref="A134:B134"/>
    <mergeCell ref="B130:C130"/>
  </mergeCells>
  <phoneticPr fontId="2" type="noConversion"/>
  <pageMargins left="0.75" right="0.75" top="1" bottom="1" header="0.5" footer="0.5"/>
  <pageSetup paperSize="9" scale="6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BFE2-8C0A-48CB-B8AA-3D6EF08748FC}">
  <sheetPr>
    <tabColor rgb="FFFFFF00"/>
  </sheetPr>
  <dimension ref="A1:H50"/>
  <sheetViews>
    <sheetView topLeftCell="A26" workbookViewId="0">
      <selection activeCell="H55" sqref="H55"/>
    </sheetView>
  </sheetViews>
  <sheetFormatPr defaultRowHeight="12.75" x14ac:dyDescent="0.2"/>
  <cols>
    <col min="1" max="1" width="4.28515625" customWidth="1"/>
    <col min="2" max="2" width="12.140625" customWidth="1"/>
    <col min="3" max="3" width="12.5703125" customWidth="1"/>
    <col min="4" max="4" width="46.5703125" customWidth="1"/>
    <col min="6" max="6" width="13.85546875" customWidth="1"/>
    <col min="7" max="8" width="15.140625" customWidth="1"/>
  </cols>
  <sheetData>
    <row r="1" spans="1:4" hidden="1" x14ac:dyDescent="0.2">
      <c r="A1" s="808" t="s">
        <v>600</v>
      </c>
      <c r="B1" s="808"/>
      <c r="C1" s="808"/>
      <c r="D1" s="808"/>
    </row>
    <row r="2" spans="1:4" ht="25.5" hidden="1" x14ac:dyDescent="0.2">
      <c r="A2" s="531" t="s">
        <v>586</v>
      </c>
      <c r="B2" s="531" t="s">
        <v>587</v>
      </c>
      <c r="C2" s="531" t="s">
        <v>588</v>
      </c>
      <c r="D2" s="532" t="s">
        <v>589</v>
      </c>
    </row>
    <row r="3" spans="1:4" hidden="1" x14ac:dyDescent="0.2">
      <c r="A3" s="538" t="s">
        <v>590</v>
      </c>
      <c r="B3" s="538">
        <v>8</v>
      </c>
      <c r="C3" s="543">
        <v>21495.170000000002</v>
      </c>
      <c r="D3" s="544" t="s">
        <v>591</v>
      </c>
    </row>
    <row r="4" spans="1:4" hidden="1" x14ac:dyDescent="0.2">
      <c r="A4" s="538" t="s">
        <v>592</v>
      </c>
      <c r="B4" s="538">
        <v>24</v>
      </c>
      <c r="C4" s="543">
        <v>12250.45</v>
      </c>
      <c r="D4" s="545"/>
    </row>
    <row r="5" spans="1:4" hidden="1" x14ac:dyDescent="0.2">
      <c r="A5" s="538" t="s">
        <v>593</v>
      </c>
      <c r="B5" s="538">
        <v>2</v>
      </c>
      <c r="C5" s="543">
        <v>9215.4500000000007</v>
      </c>
      <c r="D5" s="539"/>
    </row>
    <row r="6" spans="1:4" hidden="1" x14ac:dyDescent="0.2">
      <c r="A6" s="538" t="s">
        <v>594</v>
      </c>
      <c r="B6" s="538">
        <v>2</v>
      </c>
      <c r="C6" s="543">
        <v>7261.12</v>
      </c>
      <c r="D6" s="546"/>
    </row>
    <row r="7" spans="1:4" hidden="1" x14ac:dyDescent="0.2">
      <c r="A7" s="536" t="s">
        <v>595</v>
      </c>
      <c r="B7" s="536">
        <v>36</v>
      </c>
      <c r="C7" s="537">
        <v>50222.19000000001</v>
      </c>
      <c r="D7" s="547" t="s">
        <v>596</v>
      </c>
    </row>
    <row r="8" spans="1:4" hidden="1" x14ac:dyDescent="0.2">
      <c r="A8" s="538"/>
      <c r="B8" s="538"/>
      <c r="C8" s="538"/>
      <c r="D8" s="539"/>
    </row>
    <row r="9" spans="1:4" hidden="1" x14ac:dyDescent="0.2">
      <c r="A9" s="809" t="s">
        <v>601</v>
      </c>
      <c r="B9" s="809"/>
      <c r="C9" s="809"/>
      <c r="D9" s="809"/>
    </row>
    <row r="10" spans="1:4" ht="25.5" hidden="1" x14ac:dyDescent="0.2">
      <c r="A10" s="531" t="s">
        <v>586</v>
      </c>
      <c r="B10" s="531" t="s">
        <v>587</v>
      </c>
      <c r="C10" s="531" t="s">
        <v>588</v>
      </c>
      <c r="D10" s="532" t="s">
        <v>589</v>
      </c>
    </row>
    <row r="11" spans="1:4" hidden="1" x14ac:dyDescent="0.2">
      <c r="A11" s="533" t="s">
        <v>597</v>
      </c>
      <c r="B11" s="538">
        <v>20</v>
      </c>
      <c r="C11" s="548">
        <v>49461.979999999996</v>
      </c>
      <c r="D11" s="533"/>
    </row>
    <row r="12" spans="1:4" hidden="1" x14ac:dyDescent="0.2">
      <c r="A12" s="533" t="s">
        <v>592</v>
      </c>
      <c r="B12" s="538">
        <v>6</v>
      </c>
      <c r="C12" s="543">
        <v>4127.5499999999993</v>
      </c>
      <c r="D12" s="535"/>
    </row>
    <row r="13" spans="1:4" hidden="1" x14ac:dyDescent="0.2">
      <c r="A13" s="533" t="s">
        <v>593</v>
      </c>
      <c r="B13" s="538">
        <v>5</v>
      </c>
      <c r="C13" s="543">
        <v>18016.82</v>
      </c>
      <c r="D13" s="535"/>
    </row>
    <row r="14" spans="1:4" hidden="1" x14ac:dyDescent="0.2">
      <c r="A14" s="533" t="s">
        <v>594</v>
      </c>
      <c r="B14" s="538">
        <v>6</v>
      </c>
      <c r="C14" s="543">
        <v>10896.66</v>
      </c>
      <c r="D14" s="533" t="s">
        <v>598</v>
      </c>
    </row>
    <row r="15" spans="1:4" hidden="1" x14ac:dyDescent="0.2">
      <c r="A15" s="536" t="s">
        <v>595</v>
      </c>
      <c r="B15" s="536">
        <v>37</v>
      </c>
      <c r="C15" s="537">
        <v>82503.010000000009</v>
      </c>
      <c r="D15" s="540" t="s">
        <v>598</v>
      </c>
    </row>
    <row r="16" spans="1:4" hidden="1" x14ac:dyDescent="0.2">
      <c r="A16" s="538"/>
      <c r="B16" s="538"/>
      <c r="C16" s="538"/>
      <c r="D16" s="539"/>
    </row>
    <row r="17" spans="1:8" hidden="1" x14ac:dyDescent="0.2">
      <c r="A17" s="808" t="s">
        <v>602</v>
      </c>
      <c r="B17" s="808"/>
      <c r="C17" s="808"/>
      <c r="D17" s="808"/>
    </row>
    <row r="18" spans="1:8" ht="25.5" hidden="1" x14ac:dyDescent="0.2">
      <c r="A18" s="531" t="s">
        <v>586</v>
      </c>
      <c r="B18" s="531" t="s">
        <v>587</v>
      </c>
      <c r="C18" s="531" t="s">
        <v>588</v>
      </c>
      <c r="D18" s="532" t="s">
        <v>589</v>
      </c>
    </row>
    <row r="19" spans="1:8" hidden="1" x14ac:dyDescent="0.2">
      <c r="A19" s="533" t="s">
        <v>597</v>
      </c>
      <c r="B19" s="533">
        <v>14</v>
      </c>
      <c r="C19" s="549">
        <v>31467.539999999997</v>
      </c>
      <c r="D19" s="533"/>
    </row>
    <row r="20" spans="1:8" hidden="1" x14ac:dyDescent="0.2">
      <c r="A20" s="533" t="s">
        <v>592</v>
      </c>
      <c r="B20" s="550">
        <v>4</v>
      </c>
      <c r="C20" s="548">
        <v>2212.6999999999998</v>
      </c>
      <c r="D20" s="534"/>
    </row>
    <row r="21" spans="1:8" hidden="1" x14ac:dyDescent="0.2">
      <c r="A21" s="533" t="s">
        <v>593</v>
      </c>
      <c r="B21" s="550">
        <v>0</v>
      </c>
      <c r="C21" s="548">
        <v>0</v>
      </c>
      <c r="D21" s="533"/>
    </row>
    <row r="22" spans="1:8" hidden="1" x14ac:dyDescent="0.2">
      <c r="A22" s="533" t="s">
        <v>594</v>
      </c>
      <c r="B22" s="533">
        <v>0</v>
      </c>
      <c r="C22" s="549">
        <v>0</v>
      </c>
      <c r="D22" s="533" t="s">
        <v>599</v>
      </c>
    </row>
    <row r="23" spans="1:8" hidden="1" x14ac:dyDescent="0.2">
      <c r="A23" s="536" t="s">
        <v>595</v>
      </c>
      <c r="B23" s="541">
        <v>18</v>
      </c>
      <c r="C23" s="542">
        <v>33680.239999999998</v>
      </c>
      <c r="D23" s="536" t="s">
        <v>599</v>
      </c>
    </row>
    <row r="24" spans="1:8" hidden="1" x14ac:dyDescent="0.2"/>
    <row r="25" spans="1:8" hidden="1" x14ac:dyDescent="0.2"/>
    <row r="27" spans="1:8" ht="18.75" x14ac:dyDescent="0.2">
      <c r="A27" s="810" t="s">
        <v>719</v>
      </c>
      <c r="B27" s="810"/>
      <c r="C27" s="810"/>
      <c r="D27" s="810"/>
      <c r="E27" s="810"/>
      <c r="F27" s="810"/>
      <c r="G27" s="810"/>
      <c r="H27" s="810"/>
    </row>
    <row r="28" spans="1:8" ht="30" x14ac:dyDescent="0.25">
      <c r="A28" s="552" t="s">
        <v>604</v>
      </c>
      <c r="B28" s="553" t="s">
        <v>605</v>
      </c>
      <c r="C28" s="553" t="s">
        <v>606</v>
      </c>
      <c r="D28" s="554" t="s">
        <v>607</v>
      </c>
      <c r="E28" s="554" t="s">
        <v>608</v>
      </c>
      <c r="F28" s="555" t="s">
        <v>609</v>
      </c>
      <c r="G28" s="556" t="s">
        <v>610</v>
      </c>
      <c r="H28" s="554" t="s">
        <v>611</v>
      </c>
    </row>
    <row r="29" spans="1:8" x14ac:dyDescent="0.2">
      <c r="A29" s="557">
        <v>1</v>
      </c>
      <c r="B29" s="558">
        <v>43293</v>
      </c>
      <c r="C29" s="558">
        <v>43301.636111111111</v>
      </c>
      <c r="D29" s="559" t="s">
        <v>612</v>
      </c>
      <c r="E29" s="559" t="s">
        <v>613</v>
      </c>
      <c r="F29" s="560">
        <v>2205.46</v>
      </c>
      <c r="G29" s="560">
        <v>0</v>
      </c>
      <c r="H29" s="561" t="s">
        <v>614</v>
      </c>
    </row>
    <row r="30" spans="1:8" x14ac:dyDescent="0.2">
      <c r="A30" s="557">
        <v>2</v>
      </c>
      <c r="B30" s="558">
        <v>43339.3125</v>
      </c>
      <c r="C30" s="558">
        <v>43341.424305555556</v>
      </c>
      <c r="D30" s="559" t="s">
        <v>615</v>
      </c>
      <c r="E30" s="559" t="s">
        <v>616</v>
      </c>
      <c r="F30" s="560">
        <v>0</v>
      </c>
      <c r="G30" s="560">
        <v>0</v>
      </c>
      <c r="H30" s="561" t="s">
        <v>614</v>
      </c>
    </row>
    <row r="31" spans="1:8" x14ac:dyDescent="0.2">
      <c r="A31" s="557">
        <v>3</v>
      </c>
      <c r="B31" s="558">
        <v>43340</v>
      </c>
      <c r="C31" s="558">
        <v>43383.454861111109</v>
      </c>
      <c r="D31" s="559" t="s">
        <v>617</v>
      </c>
      <c r="E31" s="559" t="s">
        <v>613</v>
      </c>
      <c r="F31" s="560">
        <v>1578.41</v>
      </c>
      <c r="G31" s="560">
        <v>0</v>
      </c>
      <c r="H31" s="561" t="s">
        <v>618</v>
      </c>
    </row>
    <row r="32" spans="1:8" x14ac:dyDescent="0.2">
      <c r="A32" s="557">
        <v>4</v>
      </c>
      <c r="B32" s="558">
        <v>43379.684027777781</v>
      </c>
      <c r="C32" s="558">
        <v>43383.524305555555</v>
      </c>
      <c r="D32" s="559" t="s">
        <v>619</v>
      </c>
      <c r="E32" s="559" t="s">
        <v>616</v>
      </c>
      <c r="F32" s="560">
        <v>0</v>
      </c>
      <c r="G32" s="560">
        <v>0</v>
      </c>
      <c r="H32" s="561" t="s">
        <v>618</v>
      </c>
    </row>
    <row r="33" spans="1:8" x14ac:dyDescent="0.2">
      <c r="A33" s="557">
        <v>5</v>
      </c>
      <c r="B33" s="558">
        <v>43405.625</v>
      </c>
      <c r="C33" s="558">
        <v>43418.387499999997</v>
      </c>
      <c r="D33" s="559" t="s">
        <v>619</v>
      </c>
      <c r="E33" s="559" t="s">
        <v>613</v>
      </c>
      <c r="F33" s="560">
        <v>1100</v>
      </c>
      <c r="G33" s="560">
        <v>0</v>
      </c>
      <c r="H33" s="561" t="s">
        <v>618</v>
      </c>
    </row>
    <row r="34" spans="1:8" x14ac:dyDescent="0.2">
      <c r="A34" s="557">
        <v>6</v>
      </c>
      <c r="B34" s="558">
        <v>43431</v>
      </c>
      <c r="C34" s="558">
        <v>43438.407638888886</v>
      </c>
      <c r="D34" s="559" t="s">
        <v>615</v>
      </c>
      <c r="E34" s="559" t="s">
        <v>613</v>
      </c>
      <c r="F34" s="560">
        <v>600</v>
      </c>
      <c r="G34" s="560">
        <v>0</v>
      </c>
      <c r="H34" s="561" t="s">
        <v>614</v>
      </c>
    </row>
    <row r="35" spans="1:8" x14ac:dyDescent="0.2">
      <c r="A35" s="557">
        <v>7</v>
      </c>
      <c r="B35" s="558">
        <v>43456</v>
      </c>
      <c r="C35" s="558">
        <v>43467.432638888888</v>
      </c>
      <c r="D35" s="559" t="s">
        <v>620</v>
      </c>
      <c r="E35" s="559" t="s">
        <v>613</v>
      </c>
      <c r="F35" s="560">
        <v>2824.3</v>
      </c>
      <c r="G35" s="560">
        <v>0</v>
      </c>
      <c r="H35" s="561" t="s">
        <v>614</v>
      </c>
    </row>
    <row r="36" spans="1:8" x14ac:dyDescent="0.2">
      <c r="A36" s="557">
        <v>8</v>
      </c>
      <c r="B36" s="558">
        <v>43500.270833333336</v>
      </c>
      <c r="C36" s="558">
        <v>43502.400000000001</v>
      </c>
      <c r="D36" s="559" t="s">
        <v>619</v>
      </c>
      <c r="E36" s="559" t="s">
        <v>616</v>
      </c>
      <c r="F36" s="560">
        <v>0</v>
      </c>
      <c r="G36" s="560">
        <v>0</v>
      </c>
      <c r="H36" s="561" t="s">
        <v>618</v>
      </c>
    </row>
    <row r="37" spans="1:8" x14ac:dyDescent="0.2">
      <c r="A37" s="557">
        <v>9</v>
      </c>
      <c r="B37" s="558">
        <v>43676</v>
      </c>
      <c r="C37" s="558">
        <v>43682.607638888891</v>
      </c>
      <c r="D37" s="559" t="s">
        <v>619</v>
      </c>
      <c r="E37" s="559" t="s">
        <v>616</v>
      </c>
      <c r="F37" s="560">
        <v>0</v>
      </c>
      <c r="G37" s="560">
        <v>0</v>
      </c>
      <c r="H37" s="561" t="s">
        <v>621</v>
      </c>
    </row>
    <row r="38" spans="1:8" x14ac:dyDescent="0.2">
      <c r="A38" s="557">
        <v>10</v>
      </c>
      <c r="B38" s="558">
        <v>43738.263888888891</v>
      </c>
      <c r="C38" s="558">
        <v>43766.664583333331</v>
      </c>
      <c r="D38" s="559" t="s">
        <v>619</v>
      </c>
      <c r="E38" s="559" t="s">
        <v>616</v>
      </c>
      <c r="F38" s="560">
        <v>0</v>
      </c>
      <c r="G38" s="560">
        <v>0</v>
      </c>
      <c r="H38" s="561" t="s">
        <v>621</v>
      </c>
    </row>
    <row r="39" spans="1:8" x14ac:dyDescent="0.2">
      <c r="A39" s="557">
        <v>11</v>
      </c>
      <c r="B39" s="558">
        <v>43871.833333333336</v>
      </c>
      <c r="C39" s="558">
        <v>43875.377083333333</v>
      </c>
      <c r="D39" s="559" t="s">
        <v>619</v>
      </c>
      <c r="E39" s="559" t="s">
        <v>616</v>
      </c>
      <c r="F39" s="560">
        <v>0</v>
      </c>
      <c r="G39" s="560">
        <v>0</v>
      </c>
      <c r="H39" s="561" t="s">
        <v>621</v>
      </c>
    </row>
    <row r="40" spans="1:8" x14ac:dyDescent="0.2">
      <c r="A40" s="557">
        <v>12</v>
      </c>
      <c r="B40" s="558">
        <v>43944</v>
      </c>
      <c r="C40" s="558">
        <v>44008.62777777778</v>
      </c>
      <c r="D40" s="559" t="s">
        <v>619</v>
      </c>
      <c r="E40" s="559" t="s">
        <v>622</v>
      </c>
      <c r="F40" s="560">
        <v>0</v>
      </c>
      <c r="G40" s="560">
        <v>9344</v>
      </c>
      <c r="H40" s="561" t="s">
        <v>621</v>
      </c>
    </row>
    <row r="41" spans="1:8" x14ac:dyDescent="0.2">
      <c r="A41" s="557">
        <v>13</v>
      </c>
      <c r="B41" s="558">
        <v>43980.916666666664</v>
      </c>
      <c r="C41" s="558">
        <v>44034.441666666666</v>
      </c>
      <c r="D41" s="559" t="s">
        <v>619</v>
      </c>
      <c r="E41" s="559" t="s">
        <v>616</v>
      </c>
      <c r="F41" s="560">
        <v>0</v>
      </c>
      <c r="G41" s="560">
        <v>0</v>
      </c>
      <c r="H41" s="561" t="s">
        <v>621</v>
      </c>
    </row>
    <row r="42" spans="1:8" x14ac:dyDescent="0.2">
      <c r="A42" s="557">
        <v>14</v>
      </c>
      <c r="B42" s="558">
        <v>44058</v>
      </c>
      <c r="C42" s="558">
        <v>44078.621527777781</v>
      </c>
      <c r="D42" s="559" t="s">
        <v>619</v>
      </c>
      <c r="E42" s="559" t="s">
        <v>616</v>
      </c>
      <c r="F42" s="560">
        <v>0</v>
      </c>
      <c r="G42" s="560">
        <v>0</v>
      </c>
      <c r="H42" s="561" t="s">
        <v>623</v>
      </c>
    </row>
    <row r="43" spans="1:8" x14ac:dyDescent="0.2">
      <c r="A43" s="557">
        <v>15</v>
      </c>
      <c r="B43" s="558">
        <v>44173.295138888891</v>
      </c>
      <c r="C43" s="558">
        <v>44214.585416666669</v>
      </c>
      <c r="D43" s="559" t="s">
        <v>619</v>
      </c>
      <c r="E43" s="559" t="s">
        <v>616</v>
      </c>
      <c r="F43" s="560">
        <v>0</v>
      </c>
      <c r="G43" s="560">
        <v>0</v>
      </c>
      <c r="H43" s="561" t="s">
        <v>623</v>
      </c>
    </row>
    <row r="44" spans="1:8" x14ac:dyDescent="0.2">
      <c r="A44" s="557">
        <v>16</v>
      </c>
      <c r="B44" s="558">
        <v>44287.402777777781</v>
      </c>
      <c r="C44" s="558">
        <v>44287.559027777781</v>
      </c>
      <c r="D44" s="559" t="s">
        <v>619</v>
      </c>
      <c r="E44" s="559" t="s">
        <v>624</v>
      </c>
      <c r="F44" s="560">
        <v>0</v>
      </c>
      <c r="G44" s="560">
        <v>4500</v>
      </c>
      <c r="H44" s="561" t="s">
        <v>623</v>
      </c>
    </row>
    <row r="45" spans="1:8" ht="15" x14ac:dyDescent="0.25">
      <c r="A45" s="562"/>
      <c r="B45" s="563"/>
      <c r="C45" s="563"/>
      <c r="D45" s="564"/>
      <c r="E45" s="565" t="s">
        <v>625</v>
      </c>
      <c r="F45" s="566" t="s">
        <v>626</v>
      </c>
      <c r="G45" s="566">
        <v>13844</v>
      </c>
      <c r="H45" s="567"/>
    </row>
    <row r="48" spans="1:8" ht="18.75" x14ac:dyDescent="0.2">
      <c r="A48" s="811" t="s">
        <v>718</v>
      </c>
      <c r="B48" s="811"/>
      <c r="C48" s="811"/>
      <c r="D48" s="811"/>
      <c r="E48" s="810"/>
      <c r="F48" s="810"/>
      <c r="G48" s="810"/>
      <c r="H48" s="810"/>
    </row>
    <row r="49" spans="1:7" x14ac:dyDescent="0.2">
      <c r="A49" s="628" t="s">
        <v>579</v>
      </c>
      <c r="B49" s="628" t="s">
        <v>603</v>
      </c>
      <c r="C49" s="629">
        <v>44244</v>
      </c>
      <c r="D49" s="630">
        <v>3487.83</v>
      </c>
      <c r="G49" s="551" t="s">
        <v>720</v>
      </c>
    </row>
    <row r="50" spans="1:7" x14ac:dyDescent="0.2">
      <c r="A50" s="628" t="s">
        <v>580</v>
      </c>
      <c r="B50" s="628" t="s">
        <v>603</v>
      </c>
      <c r="C50" s="629">
        <v>44019</v>
      </c>
      <c r="D50" s="630">
        <v>4365.93</v>
      </c>
    </row>
  </sheetData>
  <mergeCells count="5">
    <mergeCell ref="A1:D1"/>
    <mergeCell ref="A9:D9"/>
    <mergeCell ref="A17:D17"/>
    <mergeCell ref="A27:H27"/>
    <mergeCell ref="A48:H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D116"/>
  <sheetViews>
    <sheetView zoomScale="85" workbookViewId="0">
      <selection activeCell="J19" sqref="J19"/>
    </sheetView>
  </sheetViews>
  <sheetFormatPr defaultRowHeight="12.75" x14ac:dyDescent="0.2"/>
  <cols>
    <col min="1" max="1" width="5.5703125" style="3" customWidth="1"/>
    <col min="2" max="2" width="37.42578125" style="1" customWidth="1"/>
    <col min="3" max="3" width="24.28515625" style="4" customWidth="1"/>
    <col min="4" max="4" width="19.42578125" style="7" bestFit="1" customWidth="1"/>
    <col min="5" max="5" width="9.140625" style="1" customWidth="1"/>
    <col min="6" max="16384" width="9.140625" style="1"/>
  </cols>
  <sheetData>
    <row r="1" spans="1:4" x14ac:dyDescent="0.2">
      <c r="B1" s="211" t="s">
        <v>685</v>
      </c>
    </row>
    <row r="2" spans="1:4" x14ac:dyDescent="0.2">
      <c r="A2" s="828" t="s">
        <v>10</v>
      </c>
      <c r="B2" s="829"/>
      <c r="C2" s="830"/>
    </row>
    <row r="3" spans="1:4" x14ac:dyDescent="0.2">
      <c r="A3" s="27" t="s">
        <v>7</v>
      </c>
      <c r="B3" s="27" t="s">
        <v>15</v>
      </c>
      <c r="C3" s="68" t="s">
        <v>16</v>
      </c>
    </row>
    <row r="4" spans="1:4" x14ac:dyDescent="0.2">
      <c r="A4" s="2">
        <v>1</v>
      </c>
      <c r="B4" s="34" t="s">
        <v>27</v>
      </c>
      <c r="C4" s="33">
        <f>D12+D20+D28+D35+D42+D49+D56+D63+D70+D77+D84+D91+D98+D106+D114</f>
        <v>3395598.5799999996</v>
      </c>
    </row>
    <row r="5" spans="1:4" x14ac:dyDescent="0.2">
      <c r="A5" s="2">
        <v>2</v>
      </c>
      <c r="B5" s="5" t="s">
        <v>28</v>
      </c>
      <c r="C5" s="33">
        <f>D13+D21+D29+D36+D43+D50+D57+D64+D71+D78+D85+D92+D99+D107+D115</f>
        <v>1320058.1100000001</v>
      </c>
    </row>
    <row r="6" spans="1:4" x14ac:dyDescent="0.2">
      <c r="D6" s="358"/>
    </row>
    <row r="7" spans="1:4" ht="15.75" customHeight="1" x14ac:dyDescent="0.2">
      <c r="A7" s="806" t="s">
        <v>18</v>
      </c>
      <c r="B7" s="807"/>
      <c r="C7" s="17" t="s">
        <v>11</v>
      </c>
      <c r="D7" s="14" t="str">
        <f>'1-wykaz jedn.'!D2</f>
        <v>590653334</v>
      </c>
    </row>
    <row r="8" spans="1:4" s="12" customFormat="1" ht="15.75" customHeight="1" x14ac:dyDescent="0.2">
      <c r="A8" s="822" t="str">
        <f>'1-wykaz jedn.'!B2</f>
        <v>1. Starostwo Powiatowe w Opocznie</v>
      </c>
      <c r="B8" s="818"/>
      <c r="C8" s="822" t="str">
        <f>'1-wykaz jedn.'!C2</f>
        <v>ul. Kwiatowa 1a, 26-300 Opoczno</v>
      </c>
      <c r="D8" s="818"/>
    </row>
    <row r="9" spans="1:4" s="12" customFormat="1" ht="15" customHeight="1" x14ac:dyDescent="0.2">
      <c r="A9" s="816" t="s">
        <v>12</v>
      </c>
      <c r="B9" s="817"/>
      <c r="C9" s="817"/>
      <c r="D9" s="818"/>
    </row>
    <row r="10" spans="1:4" s="12" customFormat="1" ht="33.75" customHeight="1" x14ac:dyDescent="0.2">
      <c r="A10" s="819" t="str">
        <f>'1-wykaz jedn.'!F2</f>
        <v xml:space="preserve">ul. Kwiatowa 1a, ul. Piotrkowska 21 Białaczów, Kraśnica, Szadkowice, Błogie Szlacheckie, Skórkowice   26-300 Opoczno oraz teren Powatu Opoczyńskiego </v>
      </c>
      <c r="B10" s="820"/>
      <c r="C10" s="820"/>
      <c r="D10" s="821"/>
    </row>
    <row r="11" spans="1:4" s="12" customFormat="1" ht="15" customHeight="1" x14ac:dyDescent="0.2">
      <c r="A11" s="11" t="s">
        <v>8</v>
      </c>
      <c r="B11" s="812" t="s">
        <v>0</v>
      </c>
      <c r="C11" s="818"/>
      <c r="D11" s="18" t="s">
        <v>1</v>
      </c>
    </row>
    <row r="12" spans="1:4" s="12" customFormat="1" ht="15" customHeight="1" x14ac:dyDescent="0.2">
      <c r="A12" s="19" t="s">
        <v>2</v>
      </c>
      <c r="B12" s="180" t="str">
        <f>B4</f>
        <v>Sprzęt stacjonarny</v>
      </c>
      <c r="C12" s="182"/>
      <c r="D12" s="196">
        <v>1044770.58</v>
      </c>
    </row>
    <row r="13" spans="1:4" s="12" customFormat="1" ht="15" customHeight="1" x14ac:dyDescent="0.2">
      <c r="A13" s="19" t="s">
        <v>3</v>
      </c>
      <c r="B13" s="180" t="str">
        <f>B5</f>
        <v>Sprzęt przenośny</v>
      </c>
      <c r="C13" s="182"/>
      <c r="D13" s="196">
        <v>129635.12</v>
      </c>
    </row>
    <row r="14" spans="1:4" s="12" customFormat="1" x14ac:dyDescent="0.2">
      <c r="A14" s="23"/>
      <c r="B14" s="9"/>
      <c r="C14" s="24"/>
      <c r="D14" s="69"/>
    </row>
    <row r="15" spans="1:4" ht="15.75" customHeight="1" x14ac:dyDescent="0.2">
      <c r="A15" s="806" t="s">
        <v>18</v>
      </c>
      <c r="B15" s="807"/>
      <c r="C15" s="17" t="s">
        <v>11</v>
      </c>
      <c r="D15" s="14" t="str">
        <f>'1-wykaz jedn.'!D3</f>
        <v>000296029</v>
      </c>
    </row>
    <row r="16" spans="1:4" ht="15.75" customHeight="1" x14ac:dyDescent="0.2">
      <c r="A16" s="822" t="str">
        <f>'1-wykaz jedn.'!B3</f>
        <v>2. Dom Pomocy Społecznej dla Dorosłych w Drzewicy</v>
      </c>
      <c r="B16" s="818"/>
      <c r="C16" s="822" t="str">
        <f>'1-wykaz jedn.'!C3</f>
        <v>ul. Stawowa 21/25, 26-340 Drzewica</v>
      </c>
      <c r="D16" s="818"/>
    </row>
    <row r="17" spans="1:30" ht="15" customHeight="1" x14ac:dyDescent="0.2">
      <c r="A17" s="816" t="s">
        <v>12</v>
      </c>
      <c r="B17" s="817"/>
      <c r="C17" s="817"/>
      <c r="D17" s="818"/>
      <c r="Y17" s="396"/>
      <c r="Z17" s="396"/>
      <c r="AA17" s="396"/>
      <c r="AB17" s="396"/>
      <c r="AC17" s="396"/>
      <c r="AD17" s="396"/>
    </row>
    <row r="18" spans="1:30" x14ac:dyDescent="0.2">
      <c r="A18" s="819" t="str">
        <f>'1-wykaz jedn.'!F3</f>
        <v>ul. Stawowa 21/25, 26-340 Drzewica</v>
      </c>
      <c r="B18" s="820"/>
      <c r="C18" s="820"/>
      <c r="D18" s="821"/>
      <c r="Y18" s="396"/>
      <c r="Z18" s="396"/>
      <c r="AA18" s="396"/>
      <c r="AB18" s="396"/>
      <c r="AC18" s="396"/>
      <c r="AD18" s="396"/>
    </row>
    <row r="19" spans="1:30" ht="15" customHeight="1" x14ac:dyDescent="0.2">
      <c r="A19" s="181" t="s">
        <v>8</v>
      </c>
      <c r="B19" s="812" t="s">
        <v>0</v>
      </c>
      <c r="C19" s="818"/>
      <c r="D19" s="15" t="s">
        <v>1</v>
      </c>
      <c r="Y19" s="396"/>
      <c r="Z19" s="396"/>
      <c r="AA19" s="396"/>
      <c r="AB19" s="396"/>
      <c r="AC19" s="396"/>
      <c r="AD19" s="396"/>
    </row>
    <row r="20" spans="1:30" ht="15" customHeight="1" x14ac:dyDescent="0.2">
      <c r="A20" s="2" t="s">
        <v>2</v>
      </c>
      <c r="B20" s="814" t="str">
        <f>B12</f>
        <v>Sprzęt stacjonarny</v>
      </c>
      <c r="C20" s="831"/>
      <c r="D20" s="196">
        <f>46184.4</f>
        <v>46184.4</v>
      </c>
      <c r="Y20" s="396"/>
      <c r="Z20" s="396"/>
      <c r="AA20" s="396"/>
      <c r="AB20" s="396"/>
      <c r="AC20" s="396"/>
      <c r="AD20" s="396"/>
    </row>
    <row r="21" spans="1:30" ht="15" customHeight="1" x14ac:dyDescent="0.2">
      <c r="A21" s="2" t="s">
        <v>3</v>
      </c>
      <c r="B21" s="814" t="str">
        <f>B13</f>
        <v>Sprzęt przenośny</v>
      </c>
      <c r="C21" s="831"/>
      <c r="D21" s="196">
        <v>48721.21</v>
      </c>
      <c r="Y21" s="396"/>
      <c r="Z21" s="396"/>
      <c r="AA21" s="396"/>
      <c r="AB21" s="396"/>
      <c r="AC21" s="396"/>
      <c r="AD21" s="396"/>
    </row>
    <row r="22" spans="1:30" s="12" customFormat="1" x14ac:dyDescent="0.2">
      <c r="A22" s="59" t="s">
        <v>166</v>
      </c>
      <c r="B22" s="836" t="e">
        <f>#REF!</f>
        <v>#REF!</v>
      </c>
      <c r="C22" s="836"/>
      <c r="D22" s="69"/>
      <c r="Y22" s="400"/>
      <c r="Z22" s="400"/>
      <c r="AA22" s="400"/>
      <c r="AB22" s="400"/>
      <c r="AC22" s="400"/>
      <c r="AD22" s="400"/>
    </row>
    <row r="23" spans="1:30" ht="15.75" customHeight="1" x14ac:dyDescent="0.2">
      <c r="A23" s="806" t="s">
        <v>18</v>
      </c>
      <c r="B23" s="807"/>
      <c r="C23" s="17" t="s">
        <v>11</v>
      </c>
      <c r="D23" s="14" t="str">
        <f>'1-wykaz jedn.'!D4</f>
        <v>001045861</v>
      </c>
      <c r="Y23" s="837"/>
      <c r="Z23" s="837"/>
      <c r="AA23" s="401"/>
      <c r="AB23" s="402"/>
      <c r="AC23" s="396"/>
      <c r="AD23" s="396"/>
    </row>
    <row r="24" spans="1:30" s="12" customFormat="1" ht="39.75" customHeight="1" x14ac:dyDescent="0.2">
      <c r="A24" s="822" t="str">
        <f>'1-wykaz jedn.'!B4</f>
        <v>3. Poradnia Psychologiczna- Pedagogiczna w Opocznie z filią Poradni Psychologiczno- Pedagogicznej w Drzewicy</v>
      </c>
      <c r="B24" s="818"/>
      <c r="C24" s="822" t="str">
        <f>'1-wykaz jedn.'!C4</f>
        <v>ul. Armii Krajowej 2, 26-300 Opoczno</v>
      </c>
      <c r="D24" s="818"/>
      <c r="Y24" s="840"/>
      <c r="Z24" s="839"/>
      <c r="AA24" s="840"/>
      <c r="AB24" s="839"/>
      <c r="AC24" s="400"/>
      <c r="AD24" s="400"/>
    </row>
    <row r="25" spans="1:30" s="12" customFormat="1" ht="15" customHeight="1" x14ac:dyDescent="0.2">
      <c r="A25" s="816" t="s">
        <v>12</v>
      </c>
      <c r="B25" s="817"/>
      <c r="C25" s="817"/>
      <c r="D25" s="818"/>
      <c r="Y25" s="837"/>
      <c r="Z25" s="838"/>
      <c r="AA25" s="838"/>
      <c r="AB25" s="839"/>
      <c r="AC25" s="400"/>
      <c r="AD25" s="400"/>
    </row>
    <row r="26" spans="1:30" s="12" customFormat="1" x14ac:dyDescent="0.2">
      <c r="A26" s="833" t="str">
        <f>'1-wykaz jedn.'!F4</f>
        <v>ul. Armii Krajowej 2, 26-300 Opoczno; ul. Staszica 5, 26-340 Drzewica</v>
      </c>
      <c r="B26" s="833"/>
      <c r="C26" s="833"/>
      <c r="D26" s="834"/>
      <c r="Y26" s="840"/>
      <c r="Z26" s="840"/>
      <c r="AA26" s="840"/>
      <c r="AB26" s="841"/>
      <c r="AC26" s="400"/>
      <c r="AD26" s="400"/>
    </row>
    <row r="27" spans="1:30" s="12" customFormat="1" ht="15" customHeight="1" x14ac:dyDescent="0.2">
      <c r="A27" s="183" t="s">
        <v>8</v>
      </c>
      <c r="B27" s="835" t="s">
        <v>0</v>
      </c>
      <c r="C27" s="832"/>
      <c r="D27" s="60" t="s">
        <v>1</v>
      </c>
      <c r="Y27" s="403"/>
      <c r="Z27" s="842"/>
      <c r="AA27" s="839"/>
      <c r="AB27" s="404"/>
      <c r="AC27" s="400"/>
      <c r="AD27" s="400"/>
    </row>
    <row r="28" spans="1:30" s="12" customFormat="1" ht="15" customHeight="1" x14ac:dyDescent="0.2">
      <c r="A28" s="61" t="s">
        <v>2</v>
      </c>
      <c r="B28" s="814" t="s">
        <v>27</v>
      </c>
      <c r="C28" s="832"/>
      <c r="D28" s="197">
        <f>68356.63</f>
        <v>68356.63</v>
      </c>
      <c r="Y28" s="405"/>
      <c r="Z28" s="398"/>
      <c r="AA28" s="406"/>
      <c r="AB28" s="407"/>
      <c r="AC28" s="400"/>
      <c r="AD28" s="400"/>
    </row>
    <row r="29" spans="1:30" s="12" customFormat="1" ht="15" customHeight="1" x14ac:dyDescent="0.2">
      <c r="A29" s="61" t="s">
        <v>3</v>
      </c>
      <c r="B29" s="814" t="s">
        <v>28</v>
      </c>
      <c r="C29" s="832"/>
      <c r="D29" s="195"/>
      <c r="Y29" s="405"/>
      <c r="Z29" s="398"/>
      <c r="AA29" s="406"/>
      <c r="AB29" s="407"/>
      <c r="AC29" s="400"/>
      <c r="AD29" s="400"/>
    </row>
    <row r="30" spans="1:30" ht="15.75" customHeight="1" x14ac:dyDescent="0.2">
      <c r="A30" s="806" t="s">
        <v>18</v>
      </c>
      <c r="B30" s="807"/>
      <c r="C30" s="17" t="s">
        <v>11</v>
      </c>
      <c r="D30" s="14" t="str">
        <f>'1-wykaz jedn.'!D5</f>
        <v>590715160</v>
      </c>
      <c r="Y30" s="405"/>
      <c r="Z30" s="396"/>
      <c r="AA30" s="397"/>
      <c r="AB30" s="408"/>
      <c r="AC30" s="396"/>
      <c r="AD30" s="396"/>
    </row>
    <row r="31" spans="1:30" ht="15.75" customHeight="1" x14ac:dyDescent="0.2">
      <c r="A31" s="822" t="str">
        <f>'1-wykaz jedn.'!B5</f>
        <v>4. Powiatowe Centrum Pomocy Rodzinie</v>
      </c>
      <c r="B31" s="818"/>
      <c r="C31" s="822" t="str">
        <f>'1-wykaz jedn.'!C5</f>
        <v>ul. Kwiatowa 1a, 26-300 Opoczno</v>
      </c>
      <c r="D31" s="818"/>
      <c r="Y31" s="837"/>
      <c r="Z31" s="837"/>
      <c r="AA31" s="401"/>
      <c r="AB31" s="402"/>
      <c r="AC31" s="396"/>
      <c r="AD31" s="396"/>
    </row>
    <row r="32" spans="1:30" ht="15" customHeight="1" x14ac:dyDescent="0.2">
      <c r="A32" s="816" t="s">
        <v>12</v>
      </c>
      <c r="B32" s="817"/>
      <c r="C32" s="817"/>
      <c r="D32" s="818"/>
      <c r="Y32" s="840"/>
      <c r="Z32" s="839"/>
      <c r="AA32" s="840"/>
      <c r="AB32" s="839"/>
      <c r="AC32" s="396"/>
      <c r="AD32" s="396"/>
    </row>
    <row r="33" spans="1:30" x14ac:dyDescent="0.2">
      <c r="A33" s="819" t="str">
        <f>'1-wykaz jedn.'!F5</f>
        <v>ul. Kwiatowa 1a, 26-300 Opoczno</v>
      </c>
      <c r="B33" s="820"/>
      <c r="C33" s="820"/>
      <c r="D33" s="821"/>
      <c r="Y33" s="837"/>
      <c r="Z33" s="838"/>
      <c r="AA33" s="838"/>
      <c r="AB33" s="839"/>
      <c r="AC33" s="396"/>
      <c r="AD33" s="396"/>
    </row>
    <row r="34" spans="1:30" ht="15" customHeight="1" x14ac:dyDescent="0.2">
      <c r="A34" s="181" t="s">
        <v>8</v>
      </c>
      <c r="B34" s="812" t="s">
        <v>0</v>
      </c>
      <c r="C34" s="818"/>
      <c r="D34" s="15" t="s">
        <v>1</v>
      </c>
      <c r="Y34" s="840"/>
      <c r="Z34" s="840"/>
      <c r="AA34" s="840"/>
      <c r="AB34" s="841"/>
      <c r="AC34" s="396"/>
      <c r="AD34" s="396"/>
    </row>
    <row r="35" spans="1:30" ht="15" customHeight="1" x14ac:dyDescent="0.2">
      <c r="A35" s="19" t="s">
        <v>2</v>
      </c>
      <c r="B35" s="814" t="str">
        <f>B28</f>
        <v>Sprzęt stacjonarny</v>
      </c>
      <c r="C35" s="831"/>
      <c r="D35" s="196">
        <f>98232.47</f>
        <v>98232.47</v>
      </c>
      <c r="Y35" s="403"/>
      <c r="Z35" s="842"/>
      <c r="AA35" s="839"/>
      <c r="AB35" s="404"/>
      <c r="AC35" s="396"/>
      <c r="AD35" s="396"/>
    </row>
    <row r="36" spans="1:30" ht="15" customHeight="1" x14ac:dyDescent="0.2">
      <c r="A36" s="61" t="s">
        <v>3</v>
      </c>
      <c r="B36" s="814" t="str">
        <f>B29</f>
        <v>Sprzęt przenośny</v>
      </c>
      <c r="C36" s="831"/>
      <c r="D36" s="574">
        <f>232183.75</f>
        <v>232183.75</v>
      </c>
      <c r="Y36" s="409"/>
      <c r="Z36" s="838"/>
      <c r="AA36" s="839"/>
      <c r="AB36" s="407"/>
      <c r="AC36" s="396"/>
      <c r="AD36" s="396"/>
    </row>
    <row r="37" spans="1:30" ht="15" customHeight="1" x14ac:dyDescent="0.2">
      <c r="A37" s="806" t="s">
        <v>18</v>
      </c>
      <c r="B37" s="807"/>
      <c r="C37" s="17" t="s">
        <v>11</v>
      </c>
      <c r="D37" s="14" t="str">
        <f>'1-wykaz jedn.'!D6</f>
        <v>590747414</v>
      </c>
      <c r="Y37" s="409"/>
      <c r="Z37" s="843"/>
      <c r="AA37" s="843"/>
      <c r="AB37" s="408"/>
      <c r="AC37" s="396"/>
      <c r="AD37" s="396"/>
    </row>
    <row r="38" spans="1:30" s="12" customFormat="1" ht="15" customHeight="1" x14ac:dyDescent="0.2">
      <c r="A38" s="822" t="str">
        <f>'1-wykaz jedn.'!B6</f>
        <v>5. Powiatowy Urząd Pracy w Opocznie</v>
      </c>
      <c r="B38" s="818"/>
      <c r="C38" s="822" t="str">
        <f>'1-wykaz jedn.'!C6</f>
        <v>ul. Rolna 6, 26-300 Opoczno</v>
      </c>
      <c r="D38" s="818"/>
      <c r="Y38" s="837"/>
      <c r="Z38" s="837"/>
      <c r="AA38" s="401"/>
      <c r="AB38" s="402"/>
      <c r="AC38" s="400"/>
      <c r="AD38" s="400"/>
    </row>
    <row r="39" spans="1:30" s="12" customFormat="1" ht="15" customHeight="1" x14ac:dyDescent="0.2">
      <c r="A39" s="816" t="s">
        <v>12</v>
      </c>
      <c r="B39" s="817"/>
      <c r="C39" s="817"/>
      <c r="D39" s="818"/>
      <c r="Y39" s="840"/>
      <c r="Z39" s="839"/>
      <c r="AA39" s="840"/>
      <c r="AB39" s="839"/>
      <c r="AC39" s="400"/>
      <c r="AD39" s="400"/>
    </row>
    <row r="40" spans="1:30" s="12" customFormat="1" ht="15" customHeight="1" x14ac:dyDescent="0.2">
      <c r="A40" s="819" t="str">
        <f>'1-wykaz jedn.'!F6</f>
        <v>ul. Rolna 6, ul. Armii Krajowej 2A, 26-300 Opoczno; ul. Warszawska 11, 26-340 Drzewica</v>
      </c>
      <c r="B40" s="820"/>
      <c r="C40" s="820"/>
      <c r="D40" s="821"/>
      <c r="Y40" s="837"/>
      <c r="Z40" s="838"/>
      <c r="AA40" s="838"/>
      <c r="AB40" s="839"/>
      <c r="AC40" s="400"/>
      <c r="AD40" s="400"/>
    </row>
    <row r="41" spans="1:30" s="12" customFormat="1" ht="15" customHeight="1" x14ac:dyDescent="0.2">
      <c r="A41" s="181" t="s">
        <v>8</v>
      </c>
      <c r="B41" s="812" t="s">
        <v>0</v>
      </c>
      <c r="C41" s="813"/>
      <c r="D41" s="18" t="s">
        <v>1</v>
      </c>
      <c r="Y41" s="840"/>
      <c r="Z41" s="840"/>
      <c r="AA41" s="840"/>
      <c r="AB41" s="841"/>
      <c r="AC41" s="400"/>
      <c r="AD41" s="400"/>
    </row>
    <row r="42" spans="1:30" s="12" customFormat="1" ht="15" customHeight="1" x14ac:dyDescent="0.2">
      <c r="A42" s="62" t="s">
        <v>2</v>
      </c>
      <c r="B42" s="814" t="str">
        <f>B$4</f>
        <v>Sprzęt stacjonarny</v>
      </c>
      <c r="C42" s="823"/>
      <c r="D42" s="195">
        <f>600355.66</f>
        <v>600355.66</v>
      </c>
      <c r="Y42" s="403"/>
      <c r="Z42" s="842"/>
      <c r="AA42" s="839"/>
      <c r="AB42" s="404"/>
      <c r="AC42" s="400"/>
      <c r="AD42" s="400"/>
    </row>
    <row r="43" spans="1:30" s="12" customFormat="1" ht="15" customHeight="1" x14ac:dyDescent="0.2">
      <c r="A43" s="62" t="s">
        <v>3</v>
      </c>
      <c r="B43" s="814" t="str">
        <f>B$5</f>
        <v>Sprzęt przenośny</v>
      </c>
      <c r="C43" s="823"/>
      <c r="D43" s="195">
        <f>51688.95</f>
        <v>51688.95</v>
      </c>
      <c r="Y43" s="405"/>
      <c r="Z43" s="838"/>
      <c r="AA43" s="839"/>
      <c r="AB43" s="410"/>
      <c r="AC43" s="400"/>
      <c r="AD43" s="400"/>
    </row>
    <row r="44" spans="1:30" ht="15" customHeight="1" x14ac:dyDescent="0.2">
      <c r="A44" s="806" t="s">
        <v>18</v>
      </c>
      <c r="B44" s="807"/>
      <c r="C44" s="17" t="s">
        <v>11</v>
      </c>
      <c r="D44" s="14" t="str">
        <f>'1-wykaz jedn.'!D7</f>
        <v>590653593</v>
      </c>
      <c r="Y44" s="837"/>
      <c r="Z44" s="837"/>
      <c r="AA44" s="401"/>
      <c r="AB44" s="402"/>
      <c r="AC44" s="396"/>
      <c r="AD44" s="396"/>
    </row>
    <row r="45" spans="1:30" ht="15" customHeight="1" x14ac:dyDescent="0.2">
      <c r="A45" s="822" t="str">
        <f>'1-wykaz jedn.'!B7</f>
        <v>6. Zarząd Dróg Powiatowych</v>
      </c>
      <c r="B45" s="818"/>
      <c r="C45" s="822" t="str">
        <f>'1-wykaz jedn.'!C7</f>
        <v>ul. Kwiatowa 1a, 26-300 Opoczno</v>
      </c>
      <c r="D45" s="818"/>
      <c r="Y45" s="840"/>
      <c r="Z45" s="839"/>
      <c r="AA45" s="840"/>
      <c r="AB45" s="839"/>
      <c r="AC45" s="396"/>
      <c r="AD45" s="396"/>
    </row>
    <row r="46" spans="1:30" ht="15" customHeight="1" x14ac:dyDescent="0.2">
      <c r="A46" s="816" t="s">
        <v>12</v>
      </c>
      <c r="B46" s="817"/>
      <c r="C46" s="817"/>
      <c r="D46" s="818"/>
      <c r="Y46" s="837"/>
      <c r="Z46" s="838"/>
      <c r="AA46" s="838"/>
      <c r="AB46" s="839"/>
      <c r="AC46" s="396"/>
      <c r="AD46" s="396"/>
    </row>
    <row r="47" spans="1:30" ht="29.25" customHeight="1" x14ac:dyDescent="0.2">
      <c r="A47" s="819" t="str">
        <f>'1-wykaz jedn.'!F7</f>
        <v>ul. Kwiatowa 1a, 
Obwód Drogowo-Mostowy w Opocznie ul. Rolna 5, 26-300 Opoczno, 
Obwód Drogowo-Mostowy w Solcu - Solec 26, 26-333 Paradyż, 
teren Powiatu Opoczyńskiego</v>
      </c>
      <c r="B47" s="820"/>
      <c r="C47" s="820"/>
      <c r="D47" s="821"/>
      <c r="Y47" s="840"/>
      <c r="Z47" s="840"/>
      <c r="AA47" s="840"/>
      <c r="AB47" s="841"/>
      <c r="AC47" s="396"/>
      <c r="AD47" s="396"/>
    </row>
    <row r="48" spans="1:30" ht="15" customHeight="1" x14ac:dyDescent="0.2">
      <c r="A48" s="181" t="s">
        <v>8</v>
      </c>
      <c r="B48" s="812" t="s">
        <v>0</v>
      </c>
      <c r="C48" s="813"/>
      <c r="D48" s="18" t="s">
        <v>1</v>
      </c>
      <c r="Y48" s="403"/>
      <c r="Z48" s="842"/>
      <c r="AA48" s="839"/>
      <c r="AB48" s="404"/>
      <c r="AC48" s="396"/>
      <c r="AD48" s="396"/>
    </row>
    <row r="49" spans="1:30" ht="15" customHeight="1" x14ac:dyDescent="0.2">
      <c r="A49" s="16" t="s">
        <v>2</v>
      </c>
      <c r="B49" s="814" t="str">
        <f>B$4</f>
        <v>Sprzęt stacjonarny</v>
      </c>
      <c r="C49" s="823"/>
      <c r="D49" s="195">
        <f>5528.85+4774.24+10475.09+3330.6*2+3347+3498+3368+3840+3840+4715+2127.68+1370+922.26+340+339.99+504.3+2275.5+145+65+159+159+150+1600</f>
        <v>60205.110000000008</v>
      </c>
      <c r="Y49" s="405"/>
      <c r="Z49" s="838"/>
      <c r="AA49" s="839"/>
      <c r="AB49" s="407"/>
      <c r="AC49" s="396"/>
      <c r="AD49" s="396"/>
    </row>
    <row r="50" spans="1:30" ht="15" customHeight="1" x14ac:dyDescent="0.2">
      <c r="A50" s="16" t="s">
        <v>3</v>
      </c>
      <c r="B50" s="814" t="str">
        <f>B$5</f>
        <v>Sprzęt przenośny</v>
      </c>
      <c r="C50" s="823"/>
      <c r="D50" s="195">
        <f>3099+207.87</f>
        <v>3306.87</v>
      </c>
      <c r="Y50" s="405"/>
      <c r="Z50" s="838"/>
      <c r="AA50" s="839"/>
      <c r="AB50" s="412"/>
      <c r="AC50" s="396"/>
      <c r="AD50" s="396"/>
    </row>
    <row r="51" spans="1:30" ht="15" customHeight="1" x14ac:dyDescent="0.2">
      <c r="A51" s="806" t="s">
        <v>18</v>
      </c>
      <c r="B51" s="807"/>
      <c r="C51" s="17" t="s">
        <v>11</v>
      </c>
      <c r="D51" s="14" t="str">
        <f>'1-wykaz jedn.'!D8</f>
        <v>000228460</v>
      </c>
      <c r="Y51" s="837"/>
      <c r="Z51" s="837"/>
      <c r="AA51" s="401"/>
      <c r="AB51" s="402"/>
      <c r="AC51" s="396"/>
      <c r="AD51" s="396"/>
    </row>
    <row r="52" spans="1:30" s="12" customFormat="1" ht="14.25" customHeight="1" x14ac:dyDescent="0.2">
      <c r="A52" s="822" t="str">
        <f>'1-wykaz jedn.'!B8</f>
        <v>7.I  Liceum Ogólnokształcące im. Stefana Żeromskiego w Opocznie</v>
      </c>
      <c r="B52" s="818"/>
      <c r="C52" s="822" t="str">
        <f>'1-wykaz jedn.'!C8</f>
        <v>ul. Żeromskiego 3, 26-300 Opoczno</v>
      </c>
      <c r="D52" s="818"/>
      <c r="Y52" s="840"/>
      <c r="Z52" s="839"/>
      <c r="AA52" s="840"/>
      <c r="AB52" s="839"/>
      <c r="AC52" s="400"/>
      <c r="AD52" s="400"/>
    </row>
    <row r="53" spans="1:30" s="12" customFormat="1" ht="12.75" customHeight="1" x14ac:dyDescent="0.2">
      <c r="A53" s="816" t="s">
        <v>12</v>
      </c>
      <c r="B53" s="817"/>
      <c r="C53" s="817"/>
      <c r="D53" s="818"/>
      <c r="Y53" s="837"/>
      <c r="Z53" s="838"/>
      <c r="AA53" s="838"/>
      <c r="AB53" s="839"/>
      <c r="AC53" s="400"/>
      <c r="AD53" s="400"/>
    </row>
    <row r="54" spans="1:30" s="12" customFormat="1" ht="24.75" customHeight="1" x14ac:dyDescent="0.2">
      <c r="A54" s="819" t="str">
        <f>'1-wykaz jedn.'!F8</f>
        <v>ul. Żeromskiego 3, 26-300 Opoczno</v>
      </c>
      <c r="B54" s="820"/>
      <c r="C54" s="820"/>
      <c r="D54" s="821"/>
      <c r="Y54" s="840"/>
      <c r="Z54" s="840"/>
      <c r="AA54" s="840"/>
      <c r="AB54" s="841"/>
      <c r="AC54" s="400"/>
      <c r="AD54" s="400"/>
    </row>
    <row r="55" spans="1:30" s="12" customFormat="1" ht="15" customHeight="1" x14ac:dyDescent="0.2">
      <c r="A55" s="181" t="s">
        <v>8</v>
      </c>
      <c r="B55" s="812" t="s">
        <v>0</v>
      </c>
      <c r="C55" s="813"/>
      <c r="D55" s="18" t="s">
        <v>1</v>
      </c>
      <c r="Y55" s="403"/>
      <c r="Z55" s="842"/>
      <c r="AA55" s="844"/>
      <c r="AB55" s="404"/>
      <c r="AC55" s="400"/>
      <c r="AD55" s="400"/>
    </row>
    <row r="56" spans="1:30" s="12" customFormat="1" ht="15" customHeight="1" x14ac:dyDescent="0.2">
      <c r="A56" s="16" t="s">
        <v>2</v>
      </c>
      <c r="B56" s="814" t="str">
        <f>B$4</f>
        <v>Sprzęt stacjonarny</v>
      </c>
      <c r="C56" s="823"/>
      <c r="D56" s="196">
        <f>181552.55</f>
        <v>181552.55</v>
      </c>
      <c r="Y56" s="413"/>
      <c r="Z56" s="838"/>
      <c r="AA56" s="844"/>
      <c r="AB56" s="411"/>
      <c r="AC56" s="400"/>
      <c r="AD56" s="400"/>
    </row>
    <row r="57" spans="1:30" s="12" customFormat="1" ht="15" customHeight="1" x14ac:dyDescent="0.2">
      <c r="A57" s="16" t="s">
        <v>3</v>
      </c>
      <c r="B57" s="814" t="str">
        <f>B$5</f>
        <v>Sprzęt przenośny</v>
      </c>
      <c r="C57" s="823"/>
      <c r="D57" s="196">
        <f>103902.31</f>
        <v>103902.31</v>
      </c>
      <c r="Y57" s="413"/>
      <c r="Z57" s="838"/>
      <c r="AA57" s="844"/>
      <c r="AB57" s="411"/>
      <c r="AC57" s="400"/>
      <c r="AD57" s="400"/>
    </row>
    <row r="58" spans="1:30" ht="15" customHeight="1" x14ac:dyDescent="0.2">
      <c r="A58" s="806" t="s">
        <v>18</v>
      </c>
      <c r="B58" s="807"/>
      <c r="C58" s="17" t="s">
        <v>11</v>
      </c>
      <c r="D58" s="14" t="str">
        <f>'1-wykaz jedn.'!D9</f>
        <v>000184359</v>
      </c>
      <c r="Y58" s="413"/>
      <c r="Z58" s="398"/>
      <c r="AA58" s="399"/>
      <c r="AB58" s="411"/>
      <c r="AC58" s="396"/>
      <c r="AD58" s="396"/>
    </row>
    <row r="59" spans="1:30" s="12" customFormat="1" ht="26.25" customHeight="1" x14ac:dyDescent="0.2">
      <c r="A59" s="822" t="str">
        <f>'1-wykaz jedn.'!B9</f>
        <v>8. Zespół Szkół Powiatowych im. Stanisława Staszica</v>
      </c>
      <c r="B59" s="818"/>
      <c r="C59" s="822" t="str">
        <f>'1-wykaz jedn.'!C9</f>
        <v>ul. Kossaka 1 A, 26-300 Opoczno</v>
      </c>
      <c r="D59" s="818"/>
      <c r="Y59" s="837"/>
      <c r="Z59" s="837"/>
      <c r="AA59" s="401"/>
      <c r="AB59" s="402"/>
      <c r="AC59" s="400"/>
      <c r="AD59" s="400"/>
    </row>
    <row r="60" spans="1:30" s="12" customFormat="1" ht="15" customHeight="1" x14ac:dyDescent="0.2">
      <c r="A60" s="816" t="s">
        <v>12</v>
      </c>
      <c r="B60" s="817"/>
      <c r="C60" s="817"/>
      <c r="D60" s="818"/>
      <c r="Y60" s="840"/>
      <c r="Z60" s="839"/>
      <c r="AA60" s="840"/>
      <c r="AB60" s="839"/>
      <c r="AC60" s="400"/>
      <c r="AD60" s="400"/>
    </row>
    <row r="61" spans="1:30" s="12" customFormat="1" ht="15" customHeight="1" x14ac:dyDescent="0.2">
      <c r="A61" s="819" t="str">
        <f>'1-wykaz jedn.'!F9</f>
        <v>ul. Kossaka 1 A, 26-300 Opoczno</v>
      </c>
      <c r="B61" s="820"/>
      <c r="C61" s="820"/>
      <c r="D61" s="821"/>
      <c r="Y61" s="837"/>
      <c r="Z61" s="838"/>
      <c r="AA61" s="838"/>
      <c r="AB61" s="839"/>
      <c r="AC61" s="400"/>
      <c r="AD61" s="400"/>
    </row>
    <row r="62" spans="1:30" s="12" customFormat="1" ht="15" customHeight="1" x14ac:dyDescent="0.2">
      <c r="A62" s="181" t="s">
        <v>8</v>
      </c>
      <c r="B62" s="812" t="s">
        <v>0</v>
      </c>
      <c r="C62" s="813"/>
      <c r="D62" s="15" t="s">
        <v>1</v>
      </c>
      <c r="Y62" s="840"/>
      <c r="Z62" s="840"/>
      <c r="AA62" s="840"/>
      <c r="AB62" s="841"/>
      <c r="AC62" s="400"/>
      <c r="AD62" s="400"/>
    </row>
    <row r="63" spans="1:30" s="12" customFormat="1" ht="15" customHeight="1" x14ac:dyDescent="0.2">
      <c r="A63" s="16" t="s">
        <v>2</v>
      </c>
      <c r="B63" s="814" t="str">
        <f>B$4</f>
        <v>Sprzęt stacjonarny</v>
      </c>
      <c r="C63" s="823"/>
      <c r="D63" s="195">
        <v>667228.42000000004</v>
      </c>
      <c r="Y63" s="403"/>
      <c r="Z63" s="842"/>
      <c r="AA63" s="844"/>
      <c r="AB63" s="404"/>
      <c r="AC63" s="400"/>
      <c r="AD63" s="400"/>
    </row>
    <row r="64" spans="1:30" s="12" customFormat="1" ht="15" customHeight="1" x14ac:dyDescent="0.2">
      <c r="A64" s="16" t="s">
        <v>3</v>
      </c>
      <c r="B64" s="814" t="str">
        <f>B$5</f>
        <v>Sprzęt przenośny</v>
      </c>
      <c r="C64" s="823"/>
      <c r="D64" s="195">
        <v>311987.86</v>
      </c>
      <c r="Y64" s="413"/>
      <c r="Z64" s="838"/>
      <c r="AA64" s="844"/>
      <c r="AB64" s="411"/>
      <c r="AC64" s="400"/>
      <c r="AD64" s="400"/>
    </row>
    <row r="65" spans="1:30" ht="15" customHeight="1" x14ac:dyDescent="0.2">
      <c r="A65" s="806" t="s">
        <v>18</v>
      </c>
      <c r="B65" s="807"/>
      <c r="C65" s="17" t="s">
        <v>11</v>
      </c>
      <c r="D65" s="14" t="str">
        <f>'1-wykaz jedn.'!D10</f>
        <v>000028501</v>
      </c>
      <c r="Y65" s="409"/>
      <c r="Z65" s="845"/>
      <c r="AA65" s="845"/>
      <c r="AB65" s="408"/>
      <c r="AC65" s="396"/>
      <c r="AD65" s="396"/>
    </row>
    <row r="66" spans="1:30" s="12" customFormat="1" ht="15" customHeight="1" x14ac:dyDescent="0.2">
      <c r="A66" s="822" t="str">
        <f>'1-wykaz jedn.'!B10</f>
        <v>9. Zespół Szkół Powiatowych w Drzewicy</v>
      </c>
      <c r="B66" s="818"/>
      <c r="C66" s="822" t="str">
        <f>'1-wykaz jedn.'!C10</f>
        <v>ul. Staszica 5, 26-340 Drzewica</v>
      </c>
      <c r="D66" s="818"/>
      <c r="Y66" s="837"/>
      <c r="Z66" s="837"/>
      <c r="AA66" s="401"/>
      <c r="AB66" s="402"/>
      <c r="AC66" s="400"/>
      <c r="AD66" s="400"/>
    </row>
    <row r="67" spans="1:30" s="12" customFormat="1" ht="15" customHeight="1" x14ac:dyDescent="0.2">
      <c r="A67" s="816" t="s">
        <v>12</v>
      </c>
      <c r="B67" s="817"/>
      <c r="C67" s="817"/>
      <c r="D67" s="818"/>
      <c r="Y67" s="840"/>
      <c r="Z67" s="839"/>
      <c r="AA67" s="840"/>
      <c r="AB67" s="839"/>
      <c r="AC67" s="400"/>
      <c r="AD67" s="400"/>
    </row>
    <row r="68" spans="1:30" s="12" customFormat="1" ht="15" customHeight="1" x14ac:dyDescent="0.2">
      <c r="A68" s="819" t="str">
        <f>'1-wykaz jedn.'!F10</f>
        <v>ul. Staszica 5, 26-340 Drzewica</v>
      </c>
      <c r="B68" s="820"/>
      <c r="C68" s="820"/>
      <c r="D68" s="821"/>
      <c r="Y68" s="837"/>
      <c r="Z68" s="838"/>
      <c r="AA68" s="838"/>
      <c r="AB68" s="839"/>
      <c r="AC68" s="400"/>
      <c r="AD68" s="400"/>
    </row>
    <row r="69" spans="1:30" s="12" customFormat="1" ht="15" customHeight="1" x14ac:dyDescent="0.2">
      <c r="A69" s="181" t="s">
        <v>8</v>
      </c>
      <c r="B69" s="812" t="s">
        <v>0</v>
      </c>
      <c r="C69" s="813"/>
      <c r="D69" s="15" t="s">
        <v>1</v>
      </c>
      <c r="Y69" s="840"/>
      <c r="Z69" s="840"/>
      <c r="AA69" s="840"/>
      <c r="AB69" s="841"/>
      <c r="AC69" s="400"/>
      <c r="AD69" s="400"/>
    </row>
    <row r="70" spans="1:30" s="12" customFormat="1" ht="15" customHeight="1" x14ac:dyDescent="0.2">
      <c r="A70" s="392" t="s">
        <v>2</v>
      </c>
      <c r="B70" s="824" t="str">
        <f>B$4</f>
        <v>Sprzęt stacjonarny</v>
      </c>
      <c r="C70" s="825"/>
      <c r="D70" s="195">
        <v>174320.71</v>
      </c>
      <c r="Y70" s="403"/>
      <c r="Z70" s="842"/>
      <c r="AA70" s="844"/>
      <c r="AB70" s="404"/>
      <c r="AC70" s="400"/>
      <c r="AD70" s="400"/>
    </row>
    <row r="71" spans="1:30" s="12" customFormat="1" ht="15" customHeight="1" x14ac:dyDescent="0.2">
      <c r="A71" s="392" t="s">
        <v>3</v>
      </c>
      <c r="B71" s="826" t="str">
        <f>B$5</f>
        <v>Sprzęt przenośny</v>
      </c>
      <c r="C71" s="827"/>
      <c r="D71" s="195">
        <v>55051.54</v>
      </c>
      <c r="Y71" s="413"/>
      <c r="Z71" s="838"/>
      <c r="AA71" s="844"/>
      <c r="AB71" s="407"/>
      <c r="AC71" s="400"/>
      <c r="AD71" s="400"/>
    </row>
    <row r="72" spans="1:30" ht="15" customHeight="1" x14ac:dyDescent="0.2">
      <c r="A72" s="806" t="s">
        <v>18</v>
      </c>
      <c r="B72" s="807"/>
      <c r="C72" s="17" t="s">
        <v>11</v>
      </c>
      <c r="D72" s="14">
        <f>'1-wykaz jedn.'!D11</f>
        <v>368022255</v>
      </c>
      <c r="Y72" s="413"/>
      <c r="Z72" s="398"/>
      <c r="AA72" s="399"/>
      <c r="AB72" s="407"/>
      <c r="AC72" s="396"/>
      <c r="AD72" s="396"/>
    </row>
    <row r="73" spans="1:30" s="12" customFormat="1" ht="25.5" customHeight="1" x14ac:dyDescent="0.2">
      <c r="A73" s="822" t="str">
        <f>'1-wykaz jedn.'!B11</f>
        <v>10. Powatowe Centrum Kształcenia Zawodowego i Ustawicznego w Mroczkowie Gościnnym</v>
      </c>
      <c r="B73" s="818"/>
      <c r="C73" s="822" t="str">
        <f>'1-wykaz jedn.'!C11</f>
        <v>Mroczków Gościnny 8, 26-300 Opoczno</v>
      </c>
      <c r="D73" s="818"/>
      <c r="Y73" s="837"/>
      <c r="Z73" s="837"/>
      <c r="AA73" s="401"/>
      <c r="AB73" s="402"/>
      <c r="AC73" s="400"/>
      <c r="AD73" s="400"/>
    </row>
    <row r="74" spans="1:30" s="12" customFormat="1" ht="15" customHeight="1" x14ac:dyDescent="0.2">
      <c r="A74" s="816" t="s">
        <v>12</v>
      </c>
      <c r="B74" s="817"/>
      <c r="C74" s="817"/>
      <c r="D74" s="818"/>
      <c r="Y74" s="840"/>
      <c r="Z74" s="839"/>
      <c r="AA74" s="840"/>
      <c r="AB74" s="839"/>
      <c r="AC74" s="400"/>
      <c r="AD74" s="400"/>
    </row>
    <row r="75" spans="1:30" s="12" customFormat="1" ht="15" customHeight="1" x14ac:dyDescent="0.2">
      <c r="A75" s="819" t="str">
        <f>'1-wykaz jedn.'!F11</f>
        <v>Mroczków Gościnny 8, 26-300 Opoczno</v>
      </c>
      <c r="B75" s="820"/>
      <c r="C75" s="820"/>
      <c r="D75" s="821"/>
      <c r="Y75" s="837"/>
      <c r="Z75" s="838"/>
      <c r="AA75" s="838"/>
      <c r="AB75" s="839"/>
      <c r="AC75" s="400"/>
      <c r="AD75" s="400"/>
    </row>
    <row r="76" spans="1:30" s="12" customFormat="1" ht="15" customHeight="1" x14ac:dyDescent="0.2">
      <c r="A76" s="181" t="s">
        <v>8</v>
      </c>
      <c r="B76" s="812" t="s">
        <v>0</v>
      </c>
      <c r="C76" s="813"/>
      <c r="D76" s="18" t="s">
        <v>1</v>
      </c>
      <c r="Y76" s="840"/>
      <c r="Z76" s="840"/>
      <c r="AA76" s="840"/>
      <c r="AB76" s="841"/>
      <c r="AC76" s="400"/>
      <c r="AD76" s="400"/>
    </row>
    <row r="77" spans="1:30" s="12" customFormat="1" ht="15" customHeight="1" x14ac:dyDescent="0.2">
      <c r="A77" s="16" t="s">
        <v>2</v>
      </c>
      <c r="B77" s="814" t="str">
        <f>B$4</f>
        <v>Sprzęt stacjonarny</v>
      </c>
      <c r="C77" s="823"/>
      <c r="D77" s="195">
        <f>224927.53</f>
        <v>224927.53</v>
      </c>
      <c r="Y77" s="403"/>
      <c r="Z77" s="842"/>
      <c r="AA77" s="844"/>
      <c r="AB77" s="404"/>
      <c r="AC77" s="400"/>
      <c r="AD77" s="400"/>
    </row>
    <row r="78" spans="1:30" s="12" customFormat="1" ht="15" customHeight="1" x14ac:dyDescent="0.2">
      <c r="A78" s="16" t="s">
        <v>3</v>
      </c>
      <c r="B78" s="814" t="str">
        <f>B$5</f>
        <v>Sprzęt przenośny</v>
      </c>
      <c r="C78" s="823"/>
      <c r="D78" s="195">
        <f>155962.44</f>
        <v>155962.44</v>
      </c>
      <c r="Y78" s="413"/>
      <c r="Z78" s="838"/>
      <c r="AA78" s="844"/>
      <c r="AB78" s="411"/>
      <c r="AC78" s="400"/>
      <c r="AD78" s="400"/>
    </row>
    <row r="79" spans="1:30" s="12" customFormat="1" ht="15" customHeight="1" x14ac:dyDescent="0.2">
      <c r="A79" s="806" t="s">
        <v>18</v>
      </c>
      <c r="B79" s="807"/>
      <c r="C79" s="17" t="s">
        <v>11</v>
      </c>
      <c r="D79" s="523">
        <f>'1-wykaz jedn.'!D12</f>
        <v>365115507</v>
      </c>
      <c r="Y79" s="837"/>
      <c r="Z79" s="837"/>
      <c r="AA79" s="401"/>
      <c r="AB79" s="402"/>
      <c r="AC79" s="400"/>
      <c r="AD79" s="400"/>
    </row>
    <row r="80" spans="1:30" s="12" customFormat="1" ht="25.5" customHeight="1" x14ac:dyDescent="0.2">
      <c r="A80" s="822" t="str">
        <f>'1-wykaz jedn.'!B12</f>
        <v>11. Specjalny Ośrodek Szkolno-Wychowawczy "Centrum Edukacji i Rozwoju" w Opocznie</v>
      </c>
      <c r="B80" s="818"/>
      <c r="C80" s="822" t="str">
        <f>'1-wykaz jedn.'!C12</f>
        <v>ul. Piotrkowska 61, 26-300 Opoczno</v>
      </c>
      <c r="D80" s="818"/>
      <c r="Y80" s="840"/>
      <c r="Z80" s="839"/>
      <c r="AA80" s="840"/>
      <c r="AB80" s="839"/>
      <c r="AC80" s="400"/>
      <c r="AD80" s="400"/>
    </row>
    <row r="81" spans="1:30" s="12" customFormat="1" ht="15" customHeight="1" x14ac:dyDescent="0.2">
      <c r="A81" s="816" t="s">
        <v>12</v>
      </c>
      <c r="B81" s="817"/>
      <c r="C81" s="817"/>
      <c r="D81" s="818"/>
      <c r="Y81" s="837"/>
      <c r="Z81" s="838"/>
      <c r="AA81" s="838"/>
      <c r="AB81" s="839"/>
      <c r="AC81" s="400"/>
      <c r="AD81" s="400"/>
    </row>
    <row r="82" spans="1:30" s="12" customFormat="1" ht="15" customHeight="1" x14ac:dyDescent="0.2">
      <c r="A82" s="819" t="str">
        <f>'1-wykaz jedn.'!F12</f>
        <v>ul. Piotrkowska 61, ul. Armii Krajowej 2 26-300 Opoczno</v>
      </c>
      <c r="B82" s="820"/>
      <c r="C82" s="820"/>
      <c r="D82" s="821"/>
      <c r="Y82" s="840"/>
      <c r="Z82" s="840"/>
      <c r="AA82" s="840"/>
      <c r="AB82" s="841"/>
      <c r="AC82" s="400"/>
      <c r="AD82" s="400"/>
    </row>
    <row r="83" spans="1:30" s="12" customFormat="1" ht="15" customHeight="1" x14ac:dyDescent="0.2">
      <c r="A83" s="181" t="s">
        <v>8</v>
      </c>
      <c r="B83" s="812" t="s">
        <v>0</v>
      </c>
      <c r="C83" s="813"/>
      <c r="D83" s="15" t="s">
        <v>1</v>
      </c>
      <c r="Y83" s="403"/>
      <c r="Z83" s="842"/>
      <c r="AA83" s="844"/>
      <c r="AB83" s="404"/>
      <c r="AC83" s="400"/>
      <c r="AD83" s="400"/>
    </row>
    <row r="84" spans="1:30" s="12" customFormat="1" ht="15" customHeight="1" x14ac:dyDescent="0.2">
      <c r="A84" s="16" t="s">
        <v>2</v>
      </c>
      <c r="B84" s="814" t="str">
        <f>B$4</f>
        <v>Sprzęt stacjonarny</v>
      </c>
      <c r="C84" s="823"/>
      <c r="D84" s="195">
        <f>249+329+315</f>
        <v>893</v>
      </c>
      <c r="Y84" s="413"/>
      <c r="Z84" s="838"/>
      <c r="AA84" s="844"/>
      <c r="AB84" s="411"/>
      <c r="AC84" s="400"/>
      <c r="AD84" s="400"/>
    </row>
    <row r="85" spans="1:30" s="12" customFormat="1" ht="15" customHeight="1" x14ac:dyDescent="0.2">
      <c r="A85" s="16" t="s">
        <v>3</v>
      </c>
      <c r="B85" s="814" t="str">
        <f>B$5</f>
        <v>Sprzęt przenośny</v>
      </c>
      <c r="C85" s="823"/>
      <c r="D85" s="195"/>
      <c r="Y85" s="413"/>
      <c r="Z85" s="845"/>
      <c r="AA85" s="846"/>
      <c r="AB85" s="411"/>
      <c r="AC85" s="400"/>
      <c r="AD85" s="400"/>
    </row>
    <row r="86" spans="1:30" ht="15" customHeight="1" x14ac:dyDescent="0.2">
      <c r="A86" s="806" t="s">
        <v>18</v>
      </c>
      <c r="B86" s="807"/>
      <c r="C86" s="17" t="s">
        <v>11</v>
      </c>
      <c r="D86" s="14" t="str">
        <f>'1-wykaz jedn.'!D13</f>
        <v>590715124</v>
      </c>
      <c r="Y86" s="837"/>
      <c r="Z86" s="837"/>
      <c r="AA86" s="401"/>
      <c r="AB86" s="402"/>
      <c r="AC86" s="396"/>
      <c r="AD86" s="396"/>
    </row>
    <row r="87" spans="1:30" s="12" customFormat="1" ht="15" customHeight="1" x14ac:dyDescent="0.2">
      <c r="A87" s="822" t="str">
        <f>'1-wykaz jedn.'!B13</f>
        <v>12. Zespół Szkół Powiatowych w Żarnowie</v>
      </c>
      <c r="B87" s="818"/>
      <c r="C87" s="822" t="str">
        <f>'1-wykaz jedn.'!C13</f>
        <v>ul. 17-go Stycznia 15, 26-330 Żarnów</v>
      </c>
      <c r="D87" s="818"/>
      <c r="Y87" s="840"/>
      <c r="Z87" s="839"/>
      <c r="AA87" s="840"/>
      <c r="AB87" s="839"/>
      <c r="AC87" s="400"/>
      <c r="AD87" s="400"/>
    </row>
    <row r="88" spans="1:30" s="12" customFormat="1" ht="15" customHeight="1" x14ac:dyDescent="0.2">
      <c r="A88" s="816" t="s">
        <v>12</v>
      </c>
      <c r="B88" s="817"/>
      <c r="C88" s="817"/>
      <c r="D88" s="818"/>
      <c r="Y88" s="837"/>
      <c r="Z88" s="838"/>
      <c r="AA88" s="838"/>
      <c r="AB88" s="839"/>
      <c r="AC88" s="400"/>
      <c r="AD88" s="400"/>
    </row>
    <row r="89" spans="1:30" s="12" customFormat="1" ht="15" customHeight="1" x14ac:dyDescent="0.2">
      <c r="A89" s="819" t="str">
        <f>'1-wykaz jedn.'!F13</f>
        <v>ul. 17-go Stycznia 15, 26-330 Żarnów</v>
      </c>
      <c r="B89" s="820"/>
      <c r="C89" s="820"/>
      <c r="D89" s="821"/>
      <c r="Y89" s="840"/>
      <c r="Z89" s="840"/>
      <c r="AA89" s="840"/>
      <c r="AB89" s="841"/>
      <c r="AC89" s="400"/>
      <c r="AD89" s="400"/>
    </row>
    <row r="90" spans="1:30" s="12" customFormat="1" ht="15" customHeight="1" x14ac:dyDescent="0.2">
      <c r="A90" s="181" t="s">
        <v>8</v>
      </c>
      <c r="B90" s="812" t="s">
        <v>0</v>
      </c>
      <c r="C90" s="813"/>
      <c r="D90" s="15" t="s">
        <v>1</v>
      </c>
      <c r="Y90" s="403"/>
      <c r="Z90" s="842"/>
      <c r="AA90" s="844"/>
      <c r="AB90" s="404"/>
      <c r="AC90" s="400"/>
      <c r="AD90" s="400"/>
    </row>
    <row r="91" spans="1:30" s="12" customFormat="1" ht="15" customHeight="1" x14ac:dyDescent="0.2">
      <c r="A91" s="16" t="s">
        <v>2</v>
      </c>
      <c r="B91" s="814" t="str">
        <f>B$4</f>
        <v>Sprzęt stacjonarny</v>
      </c>
      <c r="C91" s="815"/>
      <c r="D91" s="195">
        <f>49754.9+3299+4400+2549+2200</f>
        <v>62202.9</v>
      </c>
      <c r="Y91" s="413"/>
      <c r="Z91" s="838"/>
      <c r="AA91" s="844"/>
      <c r="AB91" s="411"/>
      <c r="AC91" s="400"/>
      <c r="AD91" s="400"/>
    </row>
    <row r="92" spans="1:30" s="12" customFormat="1" ht="15" customHeight="1" x14ac:dyDescent="0.2">
      <c r="A92" s="16" t="s">
        <v>3</v>
      </c>
      <c r="B92" s="814" t="str">
        <f>B$5</f>
        <v>Sprzęt przenośny</v>
      </c>
      <c r="C92" s="823"/>
      <c r="D92" s="195">
        <f>3537.43+3965+3586.8+16592+4659.18+13664.06+5699.99+2950+1000+970+9896.1+10334.99+7477.95+2200+17245+350+1999.5+5600+5250+2952+3575.61</f>
        <v>123505.61</v>
      </c>
      <c r="Y92" s="413"/>
      <c r="Z92" s="838"/>
      <c r="AA92" s="844"/>
      <c r="AB92" s="411"/>
      <c r="AC92" s="400"/>
      <c r="AD92" s="400"/>
    </row>
    <row r="93" spans="1:30" x14ac:dyDescent="0.2">
      <c r="A93" s="806" t="s">
        <v>18</v>
      </c>
      <c r="B93" s="807"/>
      <c r="C93" s="17" t="s">
        <v>11</v>
      </c>
      <c r="D93" s="32" t="s">
        <v>138</v>
      </c>
      <c r="Y93" s="840"/>
      <c r="Z93" s="839"/>
      <c r="AA93" s="840"/>
      <c r="AB93" s="839"/>
      <c r="AC93" s="396"/>
      <c r="AD93" s="396"/>
    </row>
    <row r="94" spans="1:30" x14ac:dyDescent="0.2">
      <c r="A94" s="822" t="s">
        <v>135</v>
      </c>
      <c r="B94" s="818"/>
      <c r="C94" s="822" t="s">
        <v>127</v>
      </c>
      <c r="D94" s="818"/>
      <c r="Y94" s="837"/>
      <c r="Z94" s="838"/>
      <c r="AA94" s="838"/>
      <c r="AB94" s="839"/>
      <c r="AC94" s="396"/>
      <c r="AD94" s="396"/>
    </row>
    <row r="95" spans="1:30" x14ac:dyDescent="0.2">
      <c r="A95" s="816" t="s">
        <v>12</v>
      </c>
      <c r="B95" s="817"/>
      <c r="C95" s="817"/>
      <c r="D95" s="818"/>
      <c r="Y95" s="840"/>
      <c r="Z95" s="840"/>
      <c r="AA95" s="840"/>
      <c r="AB95" s="841"/>
      <c r="AC95" s="396"/>
      <c r="AD95" s="396"/>
    </row>
    <row r="96" spans="1:30" x14ac:dyDescent="0.2">
      <c r="A96" s="819" t="s">
        <v>139</v>
      </c>
      <c r="B96" s="820"/>
      <c r="C96" s="820"/>
      <c r="D96" s="821"/>
      <c r="Y96" s="403"/>
      <c r="Z96" s="842"/>
      <c r="AA96" s="844"/>
      <c r="AB96" s="404"/>
      <c r="AC96" s="396"/>
      <c r="AD96" s="396"/>
    </row>
    <row r="97" spans="1:30" x14ac:dyDescent="0.2">
      <c r="A97" s="181" t="s">
        <v>8</v>
      </c>
      <c r="B97" s="812" t="s">
        <v>0</v>
      </c>
      <c r="C97" s="813"/>
      <c r="D97" s="15" t="s">
        <v>1</v>
      </c>
      <c r="Y97" s="413"/>
      <c r="Z97" s="838"/>
      <c r="AA97" s="844"/>
      <c r="AB97" s="411"/>
      <c r="AC97" s="396"/>
      <c r="AD97" s="396"/>
    </row>
    <row r="98" spans="1:30" x14ac:dyDescent="0.2">
      <c r="A98" s="16" t="s">
        <v>2</v>
      </c>
      <c r="B98" s="814" t="str">
        <f>B$4</f>
        <v>Sprzęt stacjonarny</v>
      </c>
      <c r="C98" s="815"/>
      <c r="D98" s="195">
        <v>62135.7</v>
      </c>
      <c r="Y98" s="413"/>
      <c r="Z98" s="838"/>
      <c r="AA98" s="844"/>
      <c r="AB98" s="411"/>
      <c r="AC98" s="396"/>
      <c r="AD98" s="396"/>
    </row>
    <row r="99" spans="1:30" x14ac:dyDescent="0.2">
      <c r="A99" s="16" t="s">
        <v>3</v>
      </c>
      <c r="B99" s="180" t="str">
        <f>B92</f>
        <v>Sprzęt przenośny</v>
      </c>
      <c r="C99" s="198"/>
      <c r="D99" s="195">
        <v>90919.22</v>
      </c>
      <c r="Y99" s="413"/>
      <c r="Z99" s="838"/>
      <c r="AA99" s="844"/>
      <c r="AB99" s="411"/>
      <c r="AC99" s="396"/>
      <c r="AD99" s="396"/>
    </row>
    <row r="100" spans="1:30" x14ac:dyDescent="0.2">
      <c r="Y100" s="840"/>
      <c r="Z100" s="839"/>
      <c r="AA100" s="840"/>
      <c r="AB100" s="839"/>
      <c r="AC100" s="396"/>
      <c r="AD100" s="396"/>
    </row>
    <row r="101" spans="1:30" x14ac:dyDescent="0.2">
      <c r="A101" s="806" t="s">
        <v>18</v>
      </c>
      <c r="B101" s="807"/>
      <c r="C101" s="17" t="s">
        <v>11</v>
      </c>
      <c r="D101" s="439">
        <f>'1-wykaz jedn.'!D15</f>
        <v>384416958</v>
      </c>
      <c r="Y101" s="837"/>
      <c r="Z101" s="838"/>
      <c r="AA101" s="838"/>
      <c r="AB101" s="839"/>
      <c r="AC101" s="396"/>
      <c r="AD101" s="396"/>
    </row>
    <row r="102" spans="1:30" ht="26.25" customHeight="1" x14ac:dyDescent="0.2">
      <c r="A102" s="822" t="str">
        <f>'1-wykaz jedn.'!B15</f>
        <v>14. Powiatowa Placówka Opiekuńczo-Wychowawcza "Przystań" w Żarnowie</v>
      </c>
      <c r="B102" s="818"/>
      <c r="C102" s="822" t="str">
        <f>'1-wykaz jedn.'!C15</f>
        <v>ul. Cicha 1a 26-330 Żarnów</v>
      </c>
      <c r="D102" s="818"/>
      <c r="Y102" s="840"/>
      <c r="Z102" s="840"/>
      <c r="AA102" s="840"/>
      <c r="AB102" s="841"/>
      <c r="AC102" s="396"/>
      <c r="AD102" s="396"/>
    </row>
    <row r="103" spans="1:30" x14ac:dyDescent="0.2">
      <c r="A103" s="816" t="s">
        <v>12</v>
      </c>
      <c r="B103" s="817"/>
      <c r="C103" s="817"/>
      <c r="D103" s="818"/>
      <c r="Y103" s="403"/>
      <c r="Z103" s="842"/>
      <c r="AA103" s="844"/>
      <c r="AB103" s="404"/>
      <c r="AC103" s="396"/>
      <c r="AD103" s="396"/>
    </row>
    <row r="104" spans="1:30" x14ac:dyDescent="0.2">
      <c r="A104" s="819" t="str">
        <f>'1-wykaz jedn.'!F15</f>
        <v>ul. Cicha 1a 26-330 Żarnów</v>
      </c>
      <c r="B104" s="820"/>
      <c r="C104" s="820"/>
      <c r="D104" s="821"/>
      <c r="Y104" s="413"/>
      <c r="Z104" s="838"/>
      <c r="AA104" s="844"/>
      <c r="AB104" s="411"/>
      <c r="AC104" s="396"/>
      <c r="AD104" s="396"/>
    </row>
    <row r="105" spans="1:30" x14ac:dyDescent="0.2">
      <c r="A105" s="417" t="s">
        <v>8</v>
      </c>
      <c r="B105" s="812" t="s">
        <v>0</v>
      </c>
      <c r="C105" s="813"/>
      <c r="D105" s="15" t="s">
        <v>1</v>
      </c>
      <c r="Y105" s="413"/>
      <c r="Z105" s="838"/>
      <c r="AA105" s="844"/>
      <c r="AB105" s="411"/>
      <c r="AC105" s="396"/>
      <c r="AD105" s="396"/>
    </row>
    <row r="106" spans="1:30" x14ac:dyDescent="0.2">
      <c r="A106" s="16" t="s">
        <v>2</v>
      </c>
      <c r="B106" s="814" t="str">
        <f>B$4</f>
        <v>Sprzęt stacjonarny</v>
      </c>
      <c r="C106" s="815"/>
      <c r="D106" s="195">
        <v>71504.41</v>
      </c>
      <c r="Y106" s="413"/>
      <c r="Z106" s="838"/>
      <c r="AA106" s="844"/>
      <c r="AB106" s="411"/>
      <c r="AC106" s="396"/>
      <c r="AD106" s="396"/>
    </row>
    <row r="107" spans="1:30" x14ac:dyDescent="0.2">
      <c r="A107" s="16" t="s">
        <v>3</v>
      </c>
      <c r="B107" s="416" t="s">
        <v>28</v>
      </c>
      <c r="C107" s="418"/>
      <c r="D107" s="195">
        <v>11059.23</v>
      </c>
      <c r="Y107" s="414"/>
      <c r="Z107" s="843"/>
      <c r="AA107" s="843"/>
      <c r="AB107" s="408"/>
      <c r="AC107" s="396"/>
      <c r="AD107" s="396"/>
    </row>
    <row r="108" spans="1:30" x14ac:dyDescent="0.2">
      <c r="Y108" s="837"/>
      <c r="Z108" s="837"/>
      <c r="AA108" s="401"/>
      <c r="AB108" s="415"/>
      <c r="AC108" s="396"/>
      <c r="AD108" s="396"/>
    </row>
    <row r="109" spans="1:30" ht="12.75" customHeight="1" x14ac:dyDescent="0.2">
      <c r="A109" s="806" t="s">
        <v>18</v>
      </c>
      <c r="B109" s="807"/>
      <c r="C109" s="17" t="s">
        <v>11</v>
      </c>
      <c r="D109" s="32"/>
      <c r="Y109" s="840"/>
      <c r="Z109" s="839"/>
      <c r="AA109" s="840"/>
      <c r="AB109" s="839"/>
      <c r="AC109" s="396"/>
      <c r="AD109" s="396"/>
    </row>
    <row r="110" spans="1:30" ht="12.75" customHeight="1" x14ac:dyDescent="0.2">
      <c r="A110" s="822" t="str">
        <f>'1-wykaz jedn.'!B16</f>
        <v>15. Powiatowa Placówka Opiekuńczo-Wychowawcza "Pałacyk" w Mroczkowie Gościnnym</v>
      </c>
      <c r="B110" s="818"/>
      <c r="C110" s="822"/>
      <c r="D110" s="818"/>
      <c r="Y110" s="837"/>
      <c r="Z110" s="838"/>
      <c r="AA110" s="838"/>
      <c r="AB110" s="839"/>
      <c r="AC110" s="396"/>
      <c r="AD110" s="396"/>
    </row>
    <row r="111" spans="1:30" ht="12.75" customHeight="1" x14ac:dyDescent="0.2">
      <c r="A111" s="816" t="s">
        <v>12</v>
      </c>
      <c r="B111" s="817"/>
      <c r="C111" s="817"/>
      <c r="D111" s="818"/>
      <c r="Y111" s="840"/>
      <c r="Z111" s="840"/>
      <c r="AA111" s="840"/>
      <c r="AB111" s="841"/>
      <c r="AC111" s="396"/>
      <c r="AD111" s="396"/>
    </row>
    <row r="112" spans="1:30" ht="12.75" customHeight="1" x14ac:dyDescent="0.2">
      <c r="A112" s="819"/>
      <c r="B112" s="820"/>
      <c r="C112" s="820"/>
      <c r="D112" s="821"/>
      <c r="Y112" s="403"/>
      <c r="Z112" s="842"/>
      <c r="AA112" s="844"/>
      <c r="AB112" s="404"/>
      <c r="AC112" s="396"/>
      <c r="AD112" s="396"/>
    </row>
    <row r="113" spans="1:30" x14ac:dyDescent="0.2">
      <c r="A113" s="417" t="s">
        <v>8</v>
      </c>
      <c r="B113" s="812" t="s">
        <v>0</v>
      </c>
      <c r="C113" s="813"/>
      <c r="D113" s="15" t="s">
        <v>1</v>
      </c>
      <c r="Y113" s="413"/>
      <c r="Z113" s="838"/>
      <c r="AA113" s="844"/>
      <c r="AB113" s="411"/>
      <c r="AC113" s="396"/>
      <c r="AD113" s="396"/>
    </row>
    <row r="114" spans="1:30" x14ac:dyDescent="0.2">
      <c r="A114" s="16" t="s">
        <v>2</v>
      </c>
      <c r="B114" s="814" t="str">
        <f>B$4</f>
        <v>Sprzęt stacjonarny</v>
      </c>
      <c r="C114" s="815"/>
      <c r="D114" s="195">
        <f>27149.5+1239.01+190+4150</f>
        <v>32728.51</v>
      </c>
      <c r="Y114" s="413"/>
      <c r="Z114" s="398"/>
      <c r="AA114" s="399"/>
      <c r="AB114" s="411"/>
      <c r="AC114" s="396"/>
      <c r="AD114" s="396"/>
    </row>
    <row r="115" spans="1:30" x14ac:dyDescent="0.2">
      <c r="A115" s="16" t="s">
        <v>3</v>
      </c>
      <c r="B115" s="416" t="s">
        <v>28</v>
      </c>
      <c r="C115" s="418"/>
      <c r="D115" s="195">
        <f>1935+199</f>
        <v>2134</v>
      </c>
      <c r="Y115" s="413"/>
      <c r="Z115" s="838"/>
      <c r="AA115" s="844"/>
      <c r="AB115" s="411"/>
      <c r="AC115" s="396"/>
      <c r="AD115" s="396"/>
    </row>
    <row r="116" spans="1:30" x14ac:dyDescent="0.2">
      <c r="Y116" s="396"/>
      <c r="Z116" s="396"/>
      <c r="AA116" s="396"/>
      <c r="AB116" s="396"/>
      <c r="AC116" s="396"/>
      <c r="AD116" s="396"/>
    </row>
  </sheetData>
  <mergeCells count="217">
    <mergeCell ref="Y110:AB110"/>
    <mergeCell ref="Y111:AB111"/>
    <mergeCell ref="Z112:AA112"/>
    <mergeCell ref="Z113:AA113"/>
    <mergeCell ref="Z115:AA115"/>
    <mergeCell ref="Z104:AA104"/>
    <mergeCell ref="Z105:AA105"/>
    <mergeCell ref="Z106:AA106"/>
    <mergeCell ref="Z107:AA107"/>
    <mergeCell ref="Y108:Z108"/>
    <mergeCell ref="Y109:Z109"/>
    <mergeCell ref="AA109:AB109"/>
    <mergeCell ref="Y100:Z100"/>
    <mergeCell ref="AA100:AB100"/>
    <mergeCell ref="Y101:AB101"/>
    <mergeCell ref="Y102:AB102"/>
    <mergeCell ref="Z103:AA103"/>
    <mergeCell ref="Y93:Z93"/>
    <mergeCell ref="AA93:AB93"/>
    <mergeCell ref="Y94:AB94"/>
    <mergeCell ref="Y95:AB95"/>
    <mergeCell ref="Z96:AA96"/>
    <mergeCell ref="Z97:AA97"/>
    <mergeCell ref="Z98:AA98"/>
    <mergeCell ref="Z99:AA99"/>
    <mergeCell ref="Y88:AB88"/>
    <mergeCell ref="Y89:AB89"/>
    <mergeCell ref="Z90:AA90"/>
    <mergeCell ref="Z91:AA91"/>
    <mergeCell ref="Z92:AA92"/>
    <mergeCell ref="Z84:AA84"/>
    <mergeCell ref="Z85:AA85"/>
    <mergeCell ref="Y86:Z86"/>
    <mergeCell ref="Y87:Z87"/>
    <mergeCell ref="AA87:AB87"/>
    <mergeCell ref="Y79:Z79"/>
    <mergeCell ref="Y80:Z80"/>
    <mergeCell ref="AA80:AB80"/>
    <mergeCell ref="Y81:AB81"/>
    <mergeCell ref="Y82:AB82"/>
    <mergeCell ref="Z83:AA83"/>
    <mergeCell ref="Y73:Z73"/>
    <mergeCell ref="Y74:Z74"/>
    <mergeCell ref="AA74:AB74"/>
    <mergeCell ref="Y75:AB75"/>
    <mergeCell ref="Y76:AB76"/>
    <mergeCell ref="Z77:AA77"/>
    <mergeCell ref="Z78:AA78"/>
    <mergeCell ref="Y66:Z66"/>
    <mergeCell ref="Y67:Z67"/>
    <mergeCell ref="AA67:AB67"/>
    <mergeCell ref="Y68:AB68"/>
    <mergeCell ref="Y69:AB69"/>
    <mergeCell ref="Z70:AA70"/>
    <mergeCell ref="Z71:AA71"/>
    <mergeCell ref="Y61:AB61"/>
    <mergeCell ref="Y62:AB62"/>
    <mergeCell ref="Z63:AA63"/>
    <mergeCell ref="Z64:AA64"/>
    <mergeCell ref="Z65:AA65"/>
    <mergeCell ref="Z56:AA56"/>
    <mergeCell ref="Z57:AA57"/>
    <mergeCell ref="Y59:Z59"/>
    <mergeCell ref="Y60:Z60"/>
    <mergeCell ref="AA60:AB60"/>
    <mergeCell ref="Y51:Z51"/>
    <mergeCell ref="Y52:Z52"/>
    <mergeCell ref="AA52:AB52"/>
    <mergeCell ref="Y53:AB53"/>
    <mergeCell ref="Y54:AB54"/>
    <mergeCell ref="Z55:AA55"/>
    <mergeCell ref="Y44:Z44"/>
    <mergeCell ref="Y45:Z45"/>
    <mergeCell ref="AA45:AB45"/>
    <mergeCell ref="Y46:AB46"/>
    <mergeCell ref="Y47:AB47"/>
    <mergeCell ref="Z48:AA48"/>
    <mergeCell ref="Z49:AA49"/>
    <mergeCell ref="Z50:AA50"/>
    <mergeCell ref="Y38:Z38"/>
    <mergeCell ref="Y39:Z39"/>
    <mergeCell ref="AA39:AB39"/>
    <mergeCell ref="Y40:AB40"/>
    <mergeCell ref="Y41:AB41"/>
    <mergeCell ref="Z42:AA42"/>
    <mergeCell ref="Z43:AA43"/>
    <mergeCell ref="Y33:AB33"/>
    <mergeCell ref="Y34:AB34"/>
    <mergeCell ref="Z35:AA35"/>
    <mergeCell ref="Z36:AA36"/>
    <mergeCell ref="Z37:AA37"/>
    <mergeCell ref="Y23:Z23"/>
    <mergeCell ref="Y24:Z24"/>
    <mergeCell ref="AA24:AB24"/>
    <mergeCell ref="Y25:AB25"/>
    <mergeCell ref="Y26:AB26"/>
    <mergeCell ref="Z27:AA27"/>
    <mergeCell ref="Y31:Z31"/>
    <mergeCell ref="Y32:Z32"/>
    <mergeCell ref="AA32:AB32"/>
    <mergeCell ref="A33:D33"/>
    <mergeCell ref="B34:C34"/>
    <mergeCell ref="B43:C43"/>
    <mergeCell ref="A40:D40"/>
    <mergeCell ref="B41:C41"/>
    <mergeCell ref="A39:D39"/>
    <mergeCell ref="B22:C22"/>
    <mergeCell ref="A31:B31"/>
    <mergeCell ref="A37:B37"/>
    <mergeCell ref="B42:C42"/>
    <mergeCell ref="B20:C20"/>
    <mergeCell ref="B21:C21"/>
    <mergeCell ref="A15:B15"/>
    <mergeCell ref="A16:B16"/>
    <mergeCell ref="A17:D17"/>
    <mergeCell ref="A32:D32"/>
    <mergeCell ref="A53:D53"/>
    <mergeCell ref="A72:B72"/>
    <mergeCell ref="B50:C50"/>
    <mergeCell ref="A51:B51"/>
    <mergeCell ref="A68:D68"/>
    <mergeCell ref="B62:C62"/>
    <mergeCell ref="A30:B30"/>
    <mergeCell ref="A23:B23"/>
    <mergeCell ref="C24:D24"/>
    <mergeCell ref="A24:B24"/>
    <mergeCell ref="B29:C29"/>
    <mergeCell ref="A38:B38"/>
    <mergeCell ref="B36:C36"/>
    <mergeCell ref="B35:C35"/>
    <mergeCell ref="B28:C28"/>
    <mergeCell ref="A26:D26"/>
    <mergeCell ref="B27:C27"/>
    <mergeCell ref="C31:D31"/>
    <mergeCell ref="B91:C91"/>
    <mergeCell ref="A86:B86"/>
    <mergeCell ref="A87:B87"/>
    <mergeCell ref="C87:D87"/>
    <mergeCell ref="A88:D88"/>
    <mergeCell ref="B90:C90"/>
    <mergeCell ref="A2:C2"/>
    <mergeCell ref="B76:C76"/>
    <mergeCell ref="C52:D52"/>
    <mergeCell ref="A67:D67"/>
    <mergeCell ref="C16:D16"/>
    <mergeCell ref="C38:D38"/>
    <mergeCell ref="A60:D60"/>
    <mergeCell ref="B63:C63"/>
    <mergeCell ref="B64:C64"/>
    <mergeCell ref="A7:B7"/>
    <mergeCell ref="A8:B8"/>
    <mergeCell ref="C8:D8"/>
    <mergeCell ref="A10:D10"/>
    <mergeCell ref="B11:C11"/>
    <mergeCell ref="A9:D9"/>
    <mergeCell ref="A25:D25"/>
    <mergeCell ref="A18:D18"/>
    <mergeCell ref="B19:C19"/>
    <mergeCell ref="A65:B65"/>
    <mergeCell ref="C59:D59"/>
    <mergeCell ref="A82:D82"/>
    <mergeCell ref="B83:C83"/>
    <mergeCell ref="C80:D80"/>
    <mergeCell ref="B78:C78"/>
    <mergeCell ref="A61:D61"/>
    <mergeCell ref="A44:B44"/>
    <mergeCell ref="B57:C57"/>
    <mergeCell ref="A52:B52"/>
    <mergeCell ref="C73:D73"/>
    <mergeCell ref="A81:D81"/>
    <mergeCell ref="A80:B80"/>
    <mergeCell ref="A73:B73"/>
    <mergeCell ref="B92:C92"/>
    <mergeCell ref="A45:B45"/>
    <mergeCell ref="C45:D45"/>
    <mergeCell ref="A75:D75"/>
    <mergeCell ref="C66:D66"/>
    <mergeCell ref="B69:C69"/>
    <mergeCell ref="A66:B66"/>
    <mergeCell ref="B49:C49"/>
    <mergeCell ref="A58:B58"/>
    <mergeCell ref="A59:B59"/>
    <mergeCell ref="A89:D89"/>
    <mergeCell ref="B70:C70"/>
    <mergeCell ref="A79:B79"/>
    <mergeCell ref="B71:C71"/>
    <mergeCell ref="A74:D74"/>
    <mergeCell ref="B77:C77"/>
    <mergeCell ref="B84:C84"/>
    <mergeCell ref="B85:C85"/>
    <mergeCell ref="A46:D46"/>
    <mergeCell ref="A47:D47"/>
    <mergeCell ref="B48:C48"/>
    <mergeCell ref="A54:D54"/>
    <mergeCell ref="B55:C55"/>
    <mergeCell ref="B56:C56"/>
    <mergeCell ref="A94:B94"/>
    <mergeCell ref="C94:D94"/>
    <mergeCell ref="A95:D95"/>
    <mergeCell ref="A96:D96"/>
    <mergeCell ref="B97:C97"/>
    <mergeCell ref="B98:C98"/>
    <mergeCell ref="A93:B93"/>
    <mergeCell ref="A101:B101"/>
    <mergeCell ref="A102:B102"/>
    <mergeCell ref="C102:D102"/>
    <mergeCell ref="B113:C113"/>
    <mergeCell ref="B114:C114"/>
    <mergeCell ref="A103:D103"/>
    <mergeCell ref="A104:D104"/>
    <mergeCell ref="B105:C105"/>
    <mergeCell ref="B106:C106"/>
    <mergeCell ref="A109:B109"/>
    <mergeCell ref="A110:B110"/>
    <mergeCell ref="C110:D110"/>
    <mergeCell ref="A111:D111"/>
    <mergeCell ref="A112:D112"/>
  </mergeCells>
  <phoneticPr fontId="2" type="noConversion"/>
  <pageMargins left="0.75" right="0.75" top="1" bottom="1" header="0.5" footer="0.5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</vt:i4>
      </vt:variant>
    </vt:vector>
  </HeadingPairs>
  <TitlesOfParts>
    <vt:vector size="13" baseType="lpstr">
      <vt:lpstr>1-wykaz jedn.</vt:lpstr>
      <vt:lpstr>2-Budynki</vt:lpstr>
      <vt:lpstr>3-POJAZDY</vt:lpstr>
      <vt:lpstr>4-Budowle</vt:lpstr>
      <vt:lpstr>5-Zabezpieczenia</vt:lpstr>
      <vt:lpstr>6- Wykaz mienia AR</vt:lpstr>
      <vt:lpstr>7-szkodowość</vt:lpstr>
      <vt:lpstr>8- Wykaz EEI</vt:lpstr>
      <vt:lpstr>'1-wykaz jedn.'!Obszar_wydruku</vt:lpstr>
      <vt:lpstr>'2-Budynki'!Obszar_wydruku</vt:lpstr>
      <vt:lpstr>'4-Budowle'!Obszar_wydruku</vt:lpstr>
      <vt:lpstr>'6- Wykaz mienia AR'!Obszar_wydruku</vt:lpstr>
      <vt:lpstr>'8- Wykaz EEI'!Obszar_wydruku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Grzegorz Śpiewak</cp:lastModifiedBy>
  <cp:lastPrinted>2018-06-26T09:58:46Z</cp:lastPrinted>
  <dcterms:created xsi:type="dcterms:W3CDTF">2007-01-30T13:01:46Z</dcterms:created>
  <dcterms:modified xsi:type="dcterms:W3CDTF">2021-05-28T07:38:58Z</dcterms:modified>
</cp:coreProperties>
</file>